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BM29" i="1"/>
  <c r="BL29" i="1"/>
  <c r="BK29" i="1" s="1"/>
  <c r="BJ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W29" i="1"/>
  <c r="V29" i="1"/>
  <c r="U29" i="1" s="1"/>
  <c r="N29" i="1"/>
  <c r="I29" i="1"/>
  <c r="BM28" i="1"/>
  <c r="BL28" i="1"/>
  <c r="BJ28" i="1"/>
  <c r="BK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W27" i="1"/>
  <c r="U27" i="1" s="1"/>
  <c r="V27" i="1"/>
  <c r="N27" i="1"/>
  <c r="G27" i="1"/>
  <c r="Y27" i="1" s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BM25" i="1"/>
  <c r="BL25" i="1"/>
  <c r="BK25" i="1"/>
  <c r="AU25" i="1" s="1"/>
  <c r="BJ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I25" i="1" s="1"/>
  <c r="W25" i="1"/>
  <c r="V25" i="1"/>
  <c r="U25" i="1"/>
  <c r="N25" i="1"/>
  <c r="BM24" i="1"/>
  <c r="BL24" i="1"/>
  <c r="BJ24" i="1"/>
  <c r="BK24" i="1" s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/>
  <c r="I24" i="1" s="1"/>
  <c r="W24" i="1"/>
  <c r="V24" i="1"/>
  <c r="U24" i="1" s="1"/>
  <c r="N24" i="1"/>
  <c r="L24" i="1"/>
  <c r="BM23" i="1"/>
  <c r="BL23" i="1"/>
  <c r="BJ23" i="1"/>
  <c r="BK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 s="1"/>
  <c r="W23" i="1"/>
  <c r="V23" i="1"/>
  <c r="N23" i="1"/>
  <c r="G23" i="1"/>
  <c r="Y23" i="1" s="1"/>
  <c r="BM22" i="1"/>
  <c r="BL22" i="1"/>
  <c r="BJ22" i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H22" i="1" s="1"/>
  <c r="AV22" i="1" s="1"/>
  <c r="W22" i="1"/>
  <c r="V22" i="1"/>
  <c r="N22" i="1"/>
  <c r="L22" i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/>
  <c r="I21" i="1" s="1"/>
  <c r="W21" i="1"/>
  <c r="U21" i="1" s="1"/>
  <c r="V21" i="1"/>
  <c r="N21" i="1"/>
  <c r="BM20" i="1"/>
  <c r="BL20" i="1"/>
  <c r="BJ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/>
  <c r="G20" i="1" s="1"/>
  <c r="W20" i="1"/>
  <c r="V20" i="1"/>
  <c r="U20" i="1" s="1"/>
  <c r="N20" i="1"/>
  <c r="L20" i="1"/>
  <c r="BM19" i="1"/>
  <c r="BL19" i="1"/>
  <c r="BK19" i="1" s="1"/>
  <c r="BJ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W19" i="1"/>
  <c r="V19" i="1"/>
  <c r="U19" i="1"/>
  <c r="N19" i="1"/>
  <c r="AW29" i="1" l="1"/>
  <c r="AU29" i="1"/>
  <c r="Q29" i="1"/>
  <c r="R29" i="1" s="1"/>
  <c r="S29" i="1" s="1"/>
  <c r="Z29" i="1" s="1"/>
  <c r="AU21" i="1"/>
  <c r="AW21" i="1" s="1"/>
  <c r="Q21" i="1"/>
  <c r="AF20" i="1"/>
  <c r="U23" i="1"/>
  <c r="G24" i="1"/>
  <c r="Y24" i="1" s="1"/>
  <c r="AF24" i="1"/>
  <c r="H20" i="1"/>
  <c r="AV20" i="1" s="1"/>
  <c r="H24" i="1"/>
  <c r="AV24" i="1" s="1"/>
  <c r="Q23" i="1"/>
  <c r="L26" i="1"/>
  <c r="I20" i="1"/>
  <c r="U22" i="1"/>
  <c r="BK22" i="1"/>
  <c r="Q27" i="1"/>
  <c r="G19" i="1"/>
  <c r="AF19" i="1"/>
  <c r="H19" i="1"/>
  <c r="AV19" i="1" s="1"/>
  <c r="I19" i="1"/>
  <c r="L19" i="1"/>
  <c r="AU19" i="1"/>
  <c r="AW19" i="1" s="1"/>
  <c r="Q19" i="1"/>
  <c r="AF23" i="1"/>
  <c r="I23" i="1"/>
  <c r="L23" i="1"/>
  <c r="H23" i="1"/>
  <c r="AV23" i="1" s="1"/>
  <c r="AY23" i="1" s="1"/>
  <c r="R23" i="1"/>
  <c r="S23" i="1" s="1"/>
  <c r="Q24" i="1"/>
  <c r="AU24" i="1"/>
  <c r="G26" i="1"/>
  <c r="AF26" i="1"/>
  <c r="I26" i="1"/>
  <c r="L29" i="1"/>
  <c r="H29" i="1"/>
  <c r="AV29" i="1" s="1"/>
  <c r="AY29" i="1" s="1"/>
  <c r="G29" i="1"/>
  <c r="AF29" i="1"/>
  <c r="AU30" i="1"/>
  <c r="AW30" i="1" s="1"/>
  <c r="Q30" i="1"/>
  <c r="L25" i="1"/>
  <c r="H25" i="1"/>
  <c r="AV25" i="1" s="1"/>
  <c r="AY25" i="1" s="1"/>
  <c r="G25" i="1"/>
  <c r="AF25" i="1"/>
  <c r="AU26" i="1"/>
  <c r="AY26" i="1" s="1"/>
  <c r="Q26" i="1"/>
  <c r="Y20" i="1"/>
  <c r="L21" i="1"/>
  <c r="H21" i="1"/>
  <c r="AV21" i="1" s="1"/>
  <c r="AY21" i="1" s="1"/>
  <c r="G21" i="1"/>
  <c r="AF21" i="1"/>
  <c r="AU22" i="1"/>
  <c r="AW22" i="1" s="1"/>
  <c r="Q22" i="1"/>
  <c r="Q28" i="1"/>
  <c r="AU28" i="1"/>
  <c r="AW28" i="1" s="1"/>
  <c r="G30" i="1"/>
  <c r="AF30" i="1"/>
  <c r="I30" i="1"/>
  <c r="AW24" i="1"/>
  <c r="BK20" i="1"/>
  <c r="G22" i="1"/>
  <c r="AF22" i="1"/>
  <c r="I22" i="1"/>
  <c r="Z23" i="1"/>
  <c r="AY24" i="1"/>
  <c r="Q25" i="1"/>
  <c r="AW26" i="1"/>
  <c r="AF27" i="1"/>
  <c r="I27" i="1"/>
  <c r="L27" i="1"/>
  <c r="H27" i="1"/>
  <c r="AV27" i="1" s="1"/>
  <c r="AY27" i="1" s="1"/>
  <c r="R27" i="1"/>
  <c r="S27" i="1" s="1"/>
  <c r="Z27" i="1" s="1"/>
  <c r="I28" i="1"/>
  <c r="L28" i="1"/>
  <c r="H28" i="1"/>
  <c r="AV28" i="1" s="1"/>
  <c r="AY28" i="1" s="1"/>
  <c r="G28" i="1"/>
  <c r="AY30" i="1" l="1"/>
  <c r="Y21" i="1"/>
  <c r="Y26" i="1"/>
  <c r="T23" i="1"/>
  <c r="X23" i="1" s="1"/>
  <c r="AA23" i="1"/>
  <c r="AB23" i="1" s="1"/>
  <c r="O23" i="1"/>
  <c r="M23" i="1" s="1"/>
  <c r="P23" i="1" s="1"/>
  <c r="J23" i="1" s="1"/>
  <c r="K23" i="1" s="1"/>
  <c r="R19" i="1"/>
  <c r="S19" i="1" s="1"/>
  <c r="O19" i="1" s="1"/>
  <c r="M19" i="1" s="1"/>
  <c r="P19" i="1" s="1"/>
  <c r="J19" i="1" s="1"/>
  <c r="K19" i="1" s="1"/>
  <c r="AY19" i="1"/>
  <c r="AY22" i="1"/>
  <c r="Y30" i="1"/>
  <c r="R26" i="1"/>
  <c r="S26" i="1" s="1"/>
  <c r="O26" i="1" s="1"/>
  <c r="M26" i="1" s="1"/>
  <c r="P26" i="1" s="1"/>
  <c r="J26" i="1" s="1"/>
  <c r="K26" i="1" s="1"/>
  <c r="R25" i="1"/>
  <c r="S25" i="1" s="1"/>
  <c r="R28" i="1"/>
  <c r="S28" i="1" s="1"/>
  <c r="O28" i="1" s="1"/>
  <c r="M28" i="1" s="1"/>
  <c r="P28" i="1" s="1"/>
  <c r="J28" i="1" s="1"/>
  <c r="K28" i="1" s="1"/>
  <c r="R22" i="1"/>
  <c r="S22" i="1" s="1"/>
  <c r="O29" i="1"/>
  <c r="M29" i="1" s="1"/>
  <c r="P29" i="1" s="1"/>
  <c r="J29" i="1" s="1"/>
  <c r="K29" i="1" s="1"/>
  <c r="Y29" i="1"/>
  <c r="T27" i="1"/>
  <c r="X27" i="1" s="1"/>
  <c r="AA27" i="1"/>
  <c r="AB27" i="1" s="1"/>
  <c r="Q20" i="1"/>
  <c r="AU20" i="1"/>
  <c r="Y28" i="1"/>
  <c r="O22" i="1"/>
  <c r="M22" i="1" s="1"/>
  <c r="P22" i="1" s="1"/>
  <c r="J22" i="1" s="1"/>
  <c r="K22" i="1" s="1"/>
  <c r="Y22" i="1"/>
  <c r="T29" i="1"/>
  <c r="X29" i="1" s="1"/>
  <c r="AA29" i="1"/>
  <c r="O27" i="1"/>
  <c r="M27" i="1" s="1"/>
  <c r="P27" i="1" s="1"/>
  <c r="J27" i="1" s="1"/>
  <c r="K27" i="1" s="1"/>
  <c r="O25" i="1"/>
  <c r="M25" i="1" s="1"/>
  <c r="P25" i="1" s="1"/>
  <c r="J25" i="1" s="1"/>
  <c r="K25" i="1" s="1"/>
  <c r="Y25" i="1"/>
  <c r="R30" i="1"/>
  <c r="S30" i="1" s="1"/>
  <c r="R24" i="1"/>
  <c r="S24" i="1" s="1"/>
  <c r="R21" i="1"/>
  <c r="S21" i="1" s="1"/>
  <c r="Y19" i="1"/>
  <c r="T21" i="1" l="1"/>
  <c r="X21" i="1" s="1"/>
  <c r="AA21" i="1"/>
  <c r="AB21" i="1" s="1"/>
  <c r="Z21" i="1"/>
  <c r="R20" i="1"/>
  <c r="S20" i="1" s="1"/>
  <c r="AA26" i="1"/>
  <c r="T26" i="1"/>
  <c r="X26" i="1" s="1"/>
  <c r="Z26" i="1"/>
  <c r="AB29" i="1"/>
  <c r="AA19" i="1"/>
  <c r="Z19" i="1"/>
  <c r="T19" i="1"/>
  <c r="X19" i="1" s="1"/>
  <c r="O21" i="1"/>
  <c r="M21" i="1" s="1"/>
  <c r="P21" i="1" s="1"/>
  <c r="J21" i="1" s="1"/>
  <c r="K21" i="1" s="1"/>
  <c r="AA30" i="1"/>
  <c r="T30" i="1"/>
  <c r="X30" i="1" s="1"/>
  <c r="Z30" i="1"/>
  <c r="AW20" i="1"/>
  <c r="AY20" i="1"/>
  <c r="T28" i="1"/>
  <c r="X28" i="1" s="1"/>
  <c r="AA28" i="1"/>
  <c r="Z28" i="1"/>
  <c r="T24" i="1"/>
  <c r="X24" i="1" s="1"/>
  <c r="AA24" i="1"/>
  <c r="Z24" i="1"/>
  <c r="O24" i="1"/>
  <c r="M24" i="1" s="1"/>
  <c r="P24" i="1" s="1"/>
  <c r="J24" i="1" s="1"/>
  <c r="K24" i="1" s="1"/>
  <c r="T25" i="1"/>
  <c r="X25" i="1" s="1"/>
  <c r="AA25" i="1"/>
  <c r="Z25" i="1"/>
  <c r="AA22" i="1"/>
  <c r="AB22" i="1" s="1"/>
  <c r="T22" i="1"/>
  <c r="X22" i="1" s="1"/>
  <c r="Z22" i="1"/>
  <c r="O30" i="1"/>
  <c r="M30" i="1" s="1"/>
  <c r="P30" i="1" s="1"/>
  <c r="J30" i="1" s="1"/>
  <c r="K30" i="1" s="1"/>
  <c r="AB28" i="1" l="1"/>
  <c r="AB19" i="1"/>
  <c r="AA20" i="1"/>
  <c r="T20" i="1"/>
  <c r="X20" i="1" s="1"/>
  <c r="Z20" i="1"/>
  <c r="O20" i="1"/>
  <c r="M20" i="1" s="1"/>
  <c r="P20" i="1" s="1"/>
  <c r="J20" i="1" s="1"/>
  <c r="K20" i="1" s="1"/>
  <c r="AB25" i="1"/>
  <c r="AB24" i="1"/>
  <c r="AB30" i="1"/>
  <c r="AB26" i="1"/>
  <c r="AB20" i="1" l="1"/>
</calcChain>
</file>

<file path=xl/sharedStrings.xml><?xml version="1.0" encoding="utf-8"?>
<sst xmlns="http://schemas.openxmlformats.org/spreadsheetml/2006/main" count="643" uniqueCount="348">
  <si>
    <t>File opened</t>
  </si>
  <si>
    <t>2020-09-09 09:44:46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</si>
  <si>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</si>
  <si>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</si>
  <si>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</si>
  <si>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</si>
  <si>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</si>
  <si>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</si>
  <si>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</si>
  <si>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</si>
  <si>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</si>
  <si>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</si>
  <si>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</si>
  <si>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{"co2aspan2b": "0.187145", "h2obspanconc1": "19.41", "h2obspan2a": "0.0949969", "ssb_ref": "35601.5", "h2oaspanconc1": "19.41", "co2aspanconc1": "993", "co2aspanconc2": "298.9", "co2bspan2b": "0.185713", "h2obspanconc2": "0", "ssa_ref": "39980.7", "tbzero": "0.120966", "co2bzero": "0.94549", "co2bspan2a": "0.194368", "h2obspan2": "0", "flowazero": "0.27548", "h2oazero": "1.03102", "oxygen": "21", "co2bspanconc2": "298.9", "co2bspan2": "-0.0290863", "chamberpressurezero": "2.6539", "co2azero": "0.914258", "h2obzero": "1.03183", "co2aspan2": "-0.0274214", "flowbzero": "0.30576", "co2aspan2a": "0.195868", "h2obspan2b": "0.102394", "co2aspan1": "0.960839", "co2bspanconc1": "993", "h2oaspan1": "1.07388", "co2bspan1": "0.961123", "h2obspan1": "1.07787", "tazero": "0.0398865", "h2oaspan2a": "0.0954223", "h2oaspanconc2": "0", "flowmeterzero": "0.986842", "h2oaspan2b": "0.102472", "h2oaspan2": "0"}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</si>
  <si>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</si>
  <si>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</si>
  <si>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</si>
  <si>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</si>
  <si>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</si>
  <si>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</si>
  <si>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</si>
  <si>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</si>
  <si>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</si>
  <si>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09:44:46</t>
  </si>
  <si>
    <t>Stability Definition:	F (FlrLS): Slp&lt;1 Per=20	ΔH2O (Meas2): Slp&lt;0.1 Per=20	ΔCO2 (Meas2):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</si>
  <si>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</si>
  <si>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</si>
  <si>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</si>
  <si>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</si>
  <si>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</si>
  <si>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</si>
  <si>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</si>
  <si>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</si>
  <si>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</si>
  <si>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</si>
  <si>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</si>
  <si>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</si>
  <si>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</si>
  <si>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</si>
  <si>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</si>
  <si>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</si>
  <si>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</si>
  <si>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</si>
  <si>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</si>
  <si>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</si>
  <si>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</si>
  <si>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</si>
  <si>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</si>
  <si>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</si>
  <si>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</si>
  <si>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</si>
  <si>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</si>
  <si>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</si>
  <si>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</si>
  <si>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</si>
  <si>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</si>
  <si>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</si>
  <si>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</si>
  <si>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</si>
  <si>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</si>
  <si>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</si>
  <si>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</si>
  <si>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</si>
  <si>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</si>
  <si>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</si>
  <si>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</si>
  <si>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</si>
  <si>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</si>
  <si>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</si>
  <si>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</si>
  <si>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</si>
  <si>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</si>
  <si>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</si>
  <si>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</si>
  <si>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</si>
  <si>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</si>
  <si>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</si>
  <si>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</si>
  <si>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</si>
  <si>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</si>
  <si>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</si>
  <si>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</si>
  <si>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</si>
  <si>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</si>
  <si>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</si>
  <si>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</si>
  <si>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</si>
  <si>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</si>
  <si>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</si>
  <si>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</si>
  <si>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</si>
  <si>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</si>
  <si>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</si>
  <si>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</si>
  <si>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</si>
  <si>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</si>
  <si>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</si>
  <si>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</si>
  <si>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</si>
  <si>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</si>
  <si>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</si>
  <si>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</si>
  <si>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</si>
  <si>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</si>
  <si>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</si>
  <si>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</si>
  <si>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</si>
  <si>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</si>
  <si>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</si>
  <si>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</si>
  <si>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</si>
  <si>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</si>
  <si>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</si>
  <si>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</si>
  <si>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</si>
  <si>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</si>
  <si>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</si>
  <si>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</si>
  <si>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</si>
  <si>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</si>
  <si>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</si>
  <si>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</si>
  <si>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</si>
  <si>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</si>
  <si>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</si>
  <si>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</si>
  <si>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</si>
  <si>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</si>
  <si>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</si>
  <si>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</si>
  <si>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</si>
  <si>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</si>
  <si>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</si>
  <si>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</si>
  <si>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</si>
  <si>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</si>
  <si>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</si>
  <si>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</si>
  <si>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</si>
  <si>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</si>
  <si>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</si>
  <si>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</si>
  <si>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</si>
  <si>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</si>
  <si>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</si>
  <si>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</si>
  <si>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</si>
  <si>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</si>
  <si>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</si>
  <si>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</si>
  <si>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</si>
  <si>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</si>
  <si>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</si>
  <si>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</si>
  <si>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</si>
  <si>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</si>
  <si>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</si>
  <si>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</si>
  <si>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</si>
  <si>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</si>
  <si>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</si>
  <si>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</si>
  <si>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</si>
  <si>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</si>
  <si>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</si>
  <si>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</si>
  <si>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</si>
  <si>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</si>
  <si>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</si>
  <si>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</si>
  <si>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</si>
  <si>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</si>
  <si>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</si>
  <si>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</si>
  <si>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</si>
  <si>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</si>
  <si>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</si>
  <si>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</si>
  <si>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</si>
  <si>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</si>
  <si>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</si>
  <si>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</si>
  <si>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</si>
  <si>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</si>
  <si>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</si>
  <si>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</si>
  <si>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</si>
  <si>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</si>
  <si>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</si>
  <si>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</si>
  <si>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</si>
  <si>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</si>
  <si>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</si>
  <si>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</si>
  <si>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</si>
  <si>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</si>
  <si>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</si>
  <si>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</si>
  <si>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</si>
  <si>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</si>
  <si>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</si>
  <si>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</si>
  <si>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</si>
  <si>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</si>
  <si>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</si>
  <si>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</si>
  <si>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</si>
  <si>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</si>
  <si>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</si>
  <si>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</si>
  <si>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</si>
  <si>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</si>
  <si>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</si>
  <si>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</si>
  <si>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</si>
  <si>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</si>
  <si>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</si>
  <si>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</si>
  <si>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</si>
  <si>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</si>
  <si>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</si>
  <si>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</si>
  <si>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</si>
  <si>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</si>
  <si>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</si>
  <si>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</si>
  <si>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</si>
  <si>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</si>
  <si>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</si>
  <si>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</si>
  <si>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</si>
  <si>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</si>
  <si>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</si>
  <si>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</si>
  <si>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</si>
  <si>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</si>
  <si>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</si>
  <si>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</si>
  <si>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</si>
  <si>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</si>
  <si>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</si>
  <si>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</si>
  <si>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</si>
  <si>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</si>
  <si>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</si>
  <si>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</si>
  <si>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</si>
  <si>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</si>
  <si>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</si>
  <si>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</si>
  <si>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</si>
  <si>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</si>
  <si>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</si>
  <si>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</si>
  <si>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</si>
  <si>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</si>
  <si>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</si>
  <si>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</si>
  <si>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</si>
  <si>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</si>
  <si>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</si>
  <si>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</si>
  <si>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</si>
  <si>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</si>
  <si>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</si>
  <si>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</si>
  <si>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</si>
  <si>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</si>
  <si>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</si>
  <si>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</si>
  <si>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</si>
  <si>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</si>
  <si>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</si>
  <si>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</si>
  <si>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</si>
  <si>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</si>
  <si>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</si>
  <si>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</si>
  <si>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</si>
  <si>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</si>
  <si>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</si>
  <si>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</si>
  <si>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</si>
  <si>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</si>
  <si>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MPF-1718-20200909-08_57_20</t>
  </si>
  <si>
    <t>0: Broadleaf</t>
  </si>
  <si>
    <t>20200909 10:07:56</t>
  </si>
  <si>
    <t>10:07:56</t>
  </si>
  <si>
    <t>MPF-1721-20200909-10_07_32</t>
  </si>
  <si>
    <t>DARK-1722-20200909-10_07_34</t>
  </si>
  <si>
    <t>10:07:18</t>
  </si>
  <si>
    <t>3/3</t>
  </si>
  <si>
    <t>20200909 10:09:56</t>
  </si>
  <si>
    <t>10:09:56</t>
  </si>
  <si>
    <t>MPF-1723-20200909-10_09_33</t>
  </si>
  <si>
    <t>DARK-1724-20200909-10_09_34</t>
  </si>
  <si>
    <t>10:08:53</t>
  </si>
  <si>
    <t>2/3</t>
  </si>
  <si>
    <t>20200909 10:11:57</t>
  </si>
  <si>
    <t>10:11:57</t>
  </si>
  <si>
    <t>MPF-1725-20200909-10_11_33</t>
  </si>
  <si>
    <t>DARK-1726-20200909-10_11_35</t>
  </si>
  <si>
    <t>10:10:58</t>
  </si>
  <si>
    <t>20200909 10:13:57</t>
  </si>
  <si>
    <t>10:13:57</t>
  </si>
  <si>
    <t>MPF-1727-20200909-10_13_34</t>
  </si>
  <si>
    <t>DARK-1728-20200909-10_13_35</t>
  </si>
  <si>
    <t>10:12:55</t>
  </si>
  <si>
    <t>20200909 10:15:58</t>
  </si>
  <si>
    <t>10:15:58</t>
  </si>
  <si>
    <t>MPF-1729-20200909-10_15_34</t>
  </si>
  <si>
    <t>DARK-1730-20200909-10_15_36</t>
  </si>
  <si>
    <t>10:14:55</t>
  </si>
  <si>
    <t>20200909 10:17:58</t>
  </si>
  <si>
    <t>10:17:58</t>
  </si>
  <si>
    <t>MPF-1731-20200909-10_17_35</t>
  </si>
  <si>
    <t>DARK-1732-20200909-10_17_36</t>
  </si>
  <si>
    <t>10:16:58</t>
  </si>
  <si>
    <t>20200909 10:19:59</t>
  </si>
  <si>
    <t>10:19:59</t>
  </si>
  <si>
    <t>MPF-1733-20200909-10_19_35</t>
  </si>
  <si>
    <t>DARK-1734-20200909-10_19_37</t>
  </si>
  <si>
    <t>10:18:56</t>
  </si>
  <si>
    <t>20200909 10:21:31</t>
  </si>
  <si>
    <t>10:21:31</t>
  </si>
  <si>
    <t>MPF-1735-20200909-10_21_07</t>
  </si>
  <si>
    <t>DARK-1736-20200909-10_21_09</t>
  </si>
  <si>
    <t>10:20:57</t>
  </si>
  <si>
    <t>20200909 10:23:11</t>
  </si>
  <si>
    <t>10:23:11</t>
  </si>
  <si>
    <t>MPF-1737-20200909-10_22_47</t>
  </si>
  <si>
    <t>DARK-1738-20200909-10_22_49</t>
  </si>
  <si>
    <t>10:22:35</t>
  </si>
  <si>
    <t>20200909 10:25:12</t>
  </si>
  <si>
    <t>10:25:12</t>
  </si>
  <si>
    <t>MPF-1739-20200909-10_24_48</t>
  </si>
  <si>
    <t>DARK-1740-20200909-10_24_50</t>
  </si>
  <si>
    <t>10:24:10</t>
  </si>
  <si>
    <t>20200909 10:26:54</t>
  </si>
  <si>
    <t>10:26:54</t>
  </si>
  <si>
    <t>MPF-1741-20200909-10_26_31</t>
  </si>
  <si>
    <t>-</t>
  </si>
  <si>
    <t>10:26:06</t>
  </si>
  <si>
    <t>20200909 10:48:25</t>
  </si>
  <si>
    <t>10:48:25</t>
  </si>
  <si>
    <t>MPF-1742-20200909-10_48_01</t>
  </si>
  <si>
    <t>10:48:41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</si>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</sst>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1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347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1599664076.0999999</v>
      </c>
      <c r="C19">
        <v>1278.5999999046301</v>
      </c>
      <c r="D19" t="s">
        <v>286</v>
      </c>
      <c r="E19" t="s">
        <v>287</v>
      </c>
      <c r="F19">
        <v>1599664076.0999999</v>
      </c>
      <c r="G19">
        <f t="shared" ref="G19:G30" si="0">BX19*AE19*(BT19-BU19)/(100*BN19*(1000-AE19*BT19))</f>
        <v>3.5731866905123022E-3</v>
      </c>
      <c r="H19">
        <f t="shared" ref="H19:H30" si="1">BX19*AE19*(BS19-BR19*(1000-AE19*BU19)/(1000-AE19*BT19))/(100*BN19)</f>
        <v>24.044578000495257</v>
      </c>
      <c r="I19">
        <f t="shared" ref="I19:I30" si="2">BR19 - IF(AE19&gt;1, H19*BN19*100/(AG19*CF19), 0)</f>
        <v>369.51799999999997</v>
      </c>
      <c r="J19">
        <f t="shared" ref="J19:J30" si="3">((P19-G19/2)*I19-H19)/(P19+G19/2)</f>
        <v>301.49946751541802</v>
      </c>
      <c r="K19">
        <f t="shared" ref="K19:K30" si="4">J19*(BY19+BZ19)/1000</f>
        <v>30.790615783792685</v>
      </c>
      <c r="L19">
        <f t="shared" ref="L19:L30" si="5">(BR19 - IF(AE19&gt;1, H19*BN19*100/(AG19*CF19), 0))*(BY19+BZ19)/1000</f>
        <v>37.737004502714996</v>
      </c>
      <c r="M19">
        <f t="shared" ref="M19:M30" si="6">2/((1/O19-1/N19)+SIGN(O19)*SQRT((1/O19-1/N19)*(1/O19-1/N19) + 4*BO19/((BO19+1)*(BO19+1))*(2*1/O19*1/N19-1/N19*1/N19)))</f>
        <v>0.65573227585904748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2.9675799657910469</v>
      </c>
      <c r="O19">
        <f t="shared" ref="O19:O30" si="8">G19*(1000-(1000*0.61365*EXP(17.502*S19/(240.97+S19))/(BY19+BZ19)+BT19)/2)/(1000*0.61365*EXP(17.502*S19/(240.97+S19))/(BY19+BZ19)-BT19)</f>
        <v>0.58460838148697036</v>
      </c>
      <c r="P19">
        <f t="shared" ref="P19:P30" si="9">1/((BO19+1)/(M19/1.6)+1/(N19/1.37)) + BO19/((BO19+1)/(M19/1.6) + BO19/(N19/1.37))</f>
        <v>0.37112552153681017</v>
      </c>
      <c r="Q19">
        <f t="shared" ref="Q19:Q30" si="10">(BK19*BM19)</f>
        <v>209.71230354935204</v>
      </c>
      <c r="R19">
        <f t="shared" ref="R19:R30" si="11">(CA19+(Q19+2*0.95*0.0000000567*(((CA19+$B$9)+273)^4-(CA19+273)^4)-44100*G19)/(1.84*29.3*N19+8*0.95*0.0000000567*(CA19+273)^3))</f>
        <v>23.792491450474952</v>
      </c>
      <c r="S19">
        <f t="shared" ref="S19:S30" si="12">($C$9*CB19+$D$9*CC19+$E$9*R19)</f>
        <v>22.733799999999999</v>
      </c>
      <c r="T19">
        <f t="shared" ref="T19:T30" si="13">0.61365*EXP(17.502*S19/(240.97+S19))</f>
        <v>2.7746092650597944</v>
      </c>
      <c r="U19">
        <f t="shared" ref="U19:U30" si="14">(V19/W19*100)</f>
        <v>74.567515761346797</v>
      </c>
      <c r="V19">
        <f t="shared" ref="V19:V30" si="15">BT19*(BY19+BZ19)/1000</f>
        <v>2.1655083432412496</v>
      </c>
      <c r="W19">
        <f t="shared" ref="W19:W30" si="16">0.61365*EXP(17.502*CA19/(240.97+CA19))</f>
        <v>2.9040907708015316</v>
      </c>
      <c r="X19">
        <f t="shared" ref="X19:X30" si="17">(T19-BT19*(BY19+BZ19)/1000)</f>
        <v>0.6091009218185448</v>
      </c>
      <c r="Y19">
        <f t="shared" ref="Y19:Y30" si="18">(-G19*44100)</f>
        <v>-157.57753305159252</v>
      </c>
      <c r="Z19">
        <f t="shared" ref="Z19:Z30" si="19">2*29.3*N19*0.92*(CA19-S19)</f>
        <v>120.66307865548137</v>
      </c>
      <c r="AA19">
        <f t="shared" ref="AA19:AA30" si="20">2*0.95*0.0000000567*(((CA19+$B$9)+273)^4-(S19+273)^4)</f>
        <v>8.4381466030684606</v>
      </c>
      <c r="AB19">
        <f t="shared" ref="AB19:AB30" si="21">Q19+AA19+Y19+Z19</f>
        <v>181.23599575630934</v>
      </c>
      <c r="AC19">
        <v>49</v>
      </c>
      <c r="AD19">
        <v>10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54668.622067643802</v>
      </c>
      <c r="AH19" t="s">
        <v>284</v>
      </c>
      <c r="AI19">
        <v>10214.200000000001</v>
      </c>
      <c r="AJ19">
        <v>673.81799999999998</v>
      </c>
      <c r="AK19">
        <v>3263.62</v>
      </c>
      <c r="AL19">
        <f t="shared" ref="AL19:AL30" si="25">AK19-AJ19</f>
        <v>2589.8019999999997</v>
      </c>
      <c r="AM19">
        <f t="shared" ref="AM19:AM30" si="26">AL19/AK19</f>
        <v>0.79353662497472122</v>
      </c>
      <c r="AN19">
        <v>-0.82229005873629801</v>
      </c>
      <c r="AO19" t="s">
        <v>288</v>
      </c>
      <c r="AP19">
        <v>10200.200000000001</v>
      </c>
      <c r="AQ19">
        <v>865.81834615384605</v>
      </c>
      <c r="AR19">
        <v>1242.97</v>
      </c>
      <c r="AS19">
        <f t="shared" ref="AS19:AS30" si="27">1-AQ19/AR19</f>
        <v>0.3034278010299154</v>
      </c>
      <c r="AT19">
        <v>0.5</v>
      </c>
      <c r="AU19">
        <f t="shared" ref="AU19:AU30" si="28">BK19</f>
        <v>1093.086900148262</v>
      </c>
      <c r="AV19">
        <f t="shared" ref="AV19:AV30" si="29">H19</f>
        <v>24.044578000495257</v>
      </c>
      <c r="AW19">
        <f t="shared" ref="AW19:AW30" si="30">AS19*AT19*AU19</f>
        <v>165.83647722329692</v>
      </c>
      <c r="AX19">
        <f t="shared" ref="AX19:AX30" si="31">BC19/AR19</f>
        <v>0.51277987401144032</v>
      </c>
      <c r="AY19">
        <f t="shared" ref="AY19:AY30" si="32">(AV19-AN19)/AU19</f>
        <v>2.2749214226113871E-2</v>
      </c>
      <c r="AZ19">
        <f t="shared" ref="AZ19:AZ30" si="33">(AK19-AR19)/AR19</f>
        <v>1.6256627271776469</v>
      </c>
      <c r="BA19" t="s">
        <v>289</v>
      </c>
      <c r="BB19">
        <v>605.6</v>
      </c>
      <c r="BC19">
        <f t="shared" ref="BC19:BC30" si="34">AR19-BB19</f>
        <v>637.37</v>
      </c>
      <c r="BD19">
        <f t="shared" ref="BD19:BD30" si="35">(AR19-AQ19)/(AR19-BB19)</f>
        <v>0.59173110414069374</v>
      </c>
      <c r="BE19">
        <f t="shared" ref="BE19:BE30" si="36">(AK19-AR19)/(AK19-BB19)</f>
        <v>0.76020872679663809</v>
      </c>
      <c r="BF19">
        <f t="shared" ref="BF19:BF30" si="37">(AR19-AQ19)/(AR19-AJ19)</f>
        <v>0.66265541339774603</v>
      </c>
      <c r="BG19">
        <f t="shared" ref="BG19:BG30" si="38">(AK19-AR19)/(AK19-AJ19)</f>
        <v>0.78023339235972489</v>
      </c>
      <c r="BH19">
        <f t="shared" ref="BH19:BH30" si="39">(BD19*BB19/AQ19)</f>
        <v>0.41388861561952744</v>
      </c>
      <c r="BI19">
        <f t="shared" ref="BI19:BI30" si="40">(1-BH19)</f>
        <v>0.58611138438047261</v>
      </c>
      <c r="BJ19">
        <f t="shared" ref="BJ19:BJ30" si="41">$B$13*CG19+$C$13*CH19+$F$13*CI19*(1-CL19)</f>
        <v>1299.8599999999999</v>
      </c>
      <c r="BK19">
        <f t="shared" ref="BK19:BK30" si="42">BJ19*BL19</f>
        <v>1093.086900148262</v>
      </c>
      <c r="BL19">
        <f t="shared" ref="BL19:BL30" si="43">($B$13*$D$11+$C$13*$D$11+$F$13*((CV19+CN19)/MAX(CV19+CN19+CW19, 0.1)*$I$11+CW19/MAX(CV19+CN19+CW19, 0.1)*$J$11))/($B$13+$C$13+$F$13)</f>
        <v>0.84092663836741044</v>
      </c>
      <c r="BM19">
        <f t="shared" ref="BM19:BM30" si="44">($B$13*$K$11+$C$13*$K$11+$F$13*((CV19+CN19)/MAX(CV19+CN19+CW19, 0.1)*$P$11+CW19/MAX(CV19+CN19+CW19, 0.1)*$Q$11))/($B$13+$C$13+$F$13)</f>
        <v>0.19185327673482089</v>
      </c>
      <c r="BN19">
        <v>6</v>
      </c>
      <c r="BO19">
        <v>0.5</v>
      </c>
      <c r="BP19" t="s">
        <v>285</v>
      </c>
      <c r="BQ19">
        <v>1599664076.0999999</v>
      </c>
      <c r="BR19">
        <v>369.51799999999997</v>
      </c>
      <c r="BS19">
        <v>399.95299999999997</v>
      </c>
      <c r="BT19">
        <v>21.204499999999999</v>
      </c>
      <c r="BU19">
        <v>17.007999999999999</v>
      </c>
      <c r="BV19">
        <v>368.75799999999998</v>
      </c>
      <c r="BW19">
        <v>21.2666</v>
      </c>
      <c r="BX19">
        <v>500.048</v>
      </c>
      <c r="BY19">
        <v>102.02500000000001</v>
      </c>
      <c r="BZ19">
        <v>9.9942500000000004E-2</v>
      </c>
      <c r="CA19">
        <v>23.488</v>
      </c>
      <c r="CB19">
        <v>22.733799999999999</v>
      </c>
      <c r="CC19">
        <v>999.9</v>
      </c>
      <c r="CD19">
        <v>0</v>
      </c>
      <c r="CE19">
        <v>0</v>
      </c>
      <c r="CF19">
        <v>10015.6</v>
      </c>
      <c r="CG19">
        <v>0</v>
      </c>
      <c r="CH19">
        <v>1.5289399999999999E-3</v>
      </c>
      <c r="CI19">
        <v>1299.8599999999999</v>
      </c>
      <c r="CJ19">
        <v>0.96899000000000002</v>
      </c>
      <c r="CK19">
        <v>3.1009499999999999E-2</v>
      </c>
      <c r="CL19">
        <v>0</v>
      </c>
      <c r="CM19">
        <v>865.39800000000002</v>
      </c>
      <c r="CN19">
        <v>4.9998399999999998</v>
      </c>
      <c r="CO19">
        <v>11244.4</v>
      </c>
      <c r="CP19">
        <v>12114.3</v>
      </c>
      <c r="CQ19">
        <v>40.061999999999998</v>
      </c>
      <c r="CR19">
        <v>42.25</v>
      </c>
      <c r="CS19">
        <v>41.186999999999998</v>
      </c>
      <c r="CT19">
        <v>41.5</v>
      </c>
      <c r="CU19">
        <v>41.186999999999998</v>
      </c>
      <c r="CV19">
        <v>1254.71</v>
      </c>
      <c r="CW19">
        <v>40.15</v>
      </c>
      <c r="CX19">
        <v>0</v>
      </c>
      <c r="CY19">
        <v>1277.8000001907301</v>
      </c>
      <c r="CZ19">
        <v>0</v>
      </c>
      <c r="DA19">
        <v>865.81834615384605</v>
      </c>
      <c r="DB19">
        <v>-1.0200000060446699</v>
      </c>
      <c r="DC19">
        <v>-15.011965795557501</v>
      </c>
      <c r="DD19">
        <v>11247.188461538501</v>
      </c>
      <c r="DE19">
        <v>15</v>
      </c>
      <c r="DF19">
        <v>1599664038.0999999</v>
      </c>
      <c r="DG19" t="s">
        <v>290</v>
      </c>
      <c r="DH19">
        <v>1599664031.0999999</v>
      </c>
      <c r="DI19">
        <v>1599664038.0999999</v>
      </c>
      <c r="DJ19">
        <v>17</v>
      </c>
      <c r="DK19">
        <v>0.17699999999999999</v>
      </c>
      <c r="DL19">
        <v>3.1E-2</v>
      </c>
      <c r="DM19">
        <v>0.76</v>
      </c>
      <c r="DN19">
        <v>-6.2E-2</v>
      </c>
      <c r="DO19">
        <v>400</v>
      </c>
      <c r="DP19">
        <v>17</v>
      </c>
      <c r="DQ19">
        <v>7.0000000000000007E-2</v>
      </c>
      <c r="DR19">
        <v>0.02</v>
      </c>
      <c r="DS19">
        <v>-30.468117500000002</v>
      </c>
      <c r="DT19">
        <v>-0.29056322701676202</v>
      </c>
      <c r="DU19">
        <v>5.2928720405371402E-2</v>
      </c>
      <c r="DV19">
        <v>1</v>
      </c>
      <c r="DW19">
        <v>865.87417647058805</v>
      </c>
      <c r="DX19">
        <v>-0.78732890947760403</v>
      </c>
      <c r="DY19">
        <v>0.204537422232272</v>
      </c>
      <c r="DZ19">
        <v>1</v>
      </c>
      <c r="EA19">
        <v>4.1916715</v>
      </c>
      <c r="EB19">
        <v>1.49232270168831E-2</v>
      </c>
      <c r="EC19">
        <v>1.6669471347346E-3</v>
      </c>
      <c r="ED19">
        <v>1</v>
      </c>
      <c r="EE19">
        <v>3</v>
      </c>
      <c r="EF19">
        <v>3</v>
      </c>
      <c r="EG19" t="s">
        <v>291</v>
      </c>
      <c r="EH19">
        <v>100</v>
      </c>
      <c r="EI19">
        <v>100</v>
      </c>
      <c r="EJ19">
        <v>0.76</v>
      </c>
      <c r="EK19">
        <v>-6.2100000000000002E-2</v>
      </c>
      <c r="EL19">
        <v>0.75984999999991498</v>
      </c>
      <c r="EM19">
        <v>0</v>
      </c>
      <c r="EN19">
        <v>0</v>
      </c>
      <c r="EO19">
        <v>0</v>
      </c>
      <c r="EP19">
        <v>-6.2050000000002797E-2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0.8</v>
      </c>
      <c r="EY19">
        <v>0.6</v>
      </c>
      <c r="EZ19">
        <v>2</v>
      </c>
      <c r="FA19">
        <v>438.98</v>
      </c>
      <c r="FB19">
        <v>486.94499999999999</v>
      </c>
      <c r="FC19">
        <v>21.129799999999999</v>
      </c>
      <c r="FD19">
        <v>25.647400000000001</v>
      </c>
      <c r="FE19">
        <v>30.0001</v>
      </c>
      <c r="FF19">
        <v>25.641999999999999</v>
      </c>
      <c r="FG19">
        <v>25.612400000000001</v>
      </c>
      <c r="FH19">
        <v>21.229900000000001</v>
      </c>
      <c r="FI19">
        <v>-30</v>
      </c>
      <c r="FJ19">
        <v>-30</v>
      </c>
      <c r="FK19">
        <v>21.13</v>
      </c>
      <c r="FL19">
        <v>400</v>
      </c>
      <c r="FM19">
        <v>0</v>
      </c>
      <c r="FN19">
        <v>102.553</v>
      </c>
      <c r="FO19">
        <v>102.23399999999999</v>
      </c>
    </row>
    <row r="20" spans="1:171" x14ac:dyDescent="0.35">
      <c r="A20">
        <v>3</v>
      </c>
      <c r="B20">
        <v>1599664196.5999999</v>
      </c>
      <c r="C20">
        <v>1399.0999999046301</v>
      </c>
      <c r="D20" t="s">
        <v>292</v>
      </c>
      <c r="E20" t="s">
        <v>293</v>
      </c>
      <c r="F20">
        <v>1599664196.5999999</v>
      </c>
      <c r="G20">
        <f t="shared" si="0"/>
        <v>3.4820269366859771E-3</v>
      </c>
      <c r="H20">
        <f t="shared" si="1"/>
        <v>23.506662542234096</v>
      </c>
      <c r="I20">
        <f t="shared" si="2"/>
        <v>370.267</v>
      </c>
      <c r="J20">
        <f t="shared" si="3"/>
        <v>303.25283705976409</v>
      </c>
      <c r="K20">
        <f t="shared" si="4"/>
        <v>30.9709241587185</v>
      </c>
      <c r="L20">
        <f t="shared" si="5"/>
        <v>37.815016956349993</v>
      </c>
      <c r="M20">
        <f t="shared" si="6"/>
        <v>0.6502385559625975</v>
      </c>
      <c r="N20">
        <f t="shared" si="7"/>
        <v>2.9644558528497758</v>
      </c>
      <c r="O20">
        <f t="shared" si="8"/>
        <v>0.58016821866424872</v>
      </c>
      <c r="P20">
        <f t="shared" si="9"/>
        <v>0.36826946076698164</v>
      </c>
      <c r="Q20">
        <f t="shared" si="10"/>
        <v>177.76020362597657</v>
      </c>
      <c r="R20">
        <f t="shared" si="11"/>
        <v>23.547202689362024</v>
      </c>
      <c r="S20">
        <f t="shared" si="12"/>
        <v>22.6221</v>
      </c>
      <c r="T20">
        <f t="shared" si="13"/>
        <v>2.7558685546814727</v>
      </c>
      <c r="U20">
        <f t="shared" si="14"/>
        <v>74.66702799692257</v>
      </c>
      <c r="V20">
        <f t="shared" si="15"/>
        <v>2.1576600135399997</v>
      </c>
      <c r="W20">
        <f t="shared" si="16"/>
        <v>2.8897092484100595</v>
      </c>
      <c r="X20">
        <f t="shared" si="17"/>
        <v>0.59820854114147304</v>
      </c>
      <c r="Y20">
        <f t="shared" si="18"/>
        <v>-153.55738790785159</v>
      </c>
      <c r="Z20">
        <f t="shared" si="19"/>
        <v>125.23475135047275</v>
      </c>
      <c r="AA20">
        <f t="shared" si="20"/>
        <v>8.7584681250811514</v>
      </c>
      <c r="AB20">
        <f t="shared" si="21"/>
        <v>158.19603519367888</v>
      </c>
      <c r="AC20">
        <v>48</v>
      </c>
      <c r="AD20">
        <v>10</v>
      </c>
      <c r="AE20">
        <f t="shared" si="22"/>
        <v>1</v>
      </c>
      <c r="AF20">
        <f t="shared" si="23"/>
        <v>0</v>
      </c>
      <c r="AG20">
        <f t="shared" si="24"/>
        <v>54591.16930078619</v>
      </c>
      <c r="AH20" t="s">
        <v>284</v>
      </c>
      <c r="AI20">
        <v>10214.200000000001</v>
      </c>
      <c r="AJ20">
        <v>673.81799999999998</v>
      </c>
      <c r="AK20">
        <v>3263.62</v>
      </c>
      <c r="AL20">
        <f t="shared" si="25"/>
        <v>2589.8019999999997</v>
      </c>
      <c r="AM20">
        <f t="shared" si="26"/>
        <v>0.79353662497472122</v>
      </c>
      <c r="AN20">
        <v>-0.82229005873629801</v>
      </c>
      <c r="AO20" t="s">
        <v>294</v>
      </c>
      <c r="AP20">
        <v>10201.799999999999</v>
      </c>
      <c r="AQ20">
        <v>872.25088461538496</v>
      </c>
      <c r="AR20">
        <v>1342.84</v>
      </c>
      <c r="AS20">
        <f t="shared" si="27"/>
        <v>0.35044317668867098</v>
      </c>
      <c r="AT20">
        <v>0.5</v>
      </c>
      <c r="AU20">
        <f t="shared" si="28"/>
        <v>925.10730017207231</v>
      </c>
      <c r="AV20">
        <f t="shared" si="29"/>
        <v>23.506662542234096</v>
      </c>
      <c r="AW20">
        <f t="shared" si="30"/>
        <v>162.09877052509046</v>
      </c>
      <c r="AX20">
        <f t="shared" si="31"/>
        <v>0.53928241637127283</v>
      </c>
      <c r="AY20">
        <f t="shared" si="32"/>
        <v>2.6298519746244729E-2</v>
      </c>
      <c r="AZ20">
        <f t="shared" si="33"/>
        <v>1.4303863453576005</v>
      </c>
      <c r="BA20" t="s">
        <v>295</v>
      </c>
      <c r="BB20">
        <v>618.66999999999996</v>
      </c>
      <c r="BC20">
        <f t="shared" si="34"/>
        <v>724.17</v>
      </c>
      <c r="BD20">
        <f t="shared" si="35"/>
        <v>0.64983238104949803</v>
      </c>
      <c r="BE20">
        <f t="shared" si="36"/>
        <v>0.72620654454715594</v>
      </c>
      <c r="BF20">
        <f t="shared" si="37"/>
        <v>0.7033985659434443</v>
      </c>
      <c r="BG20">
        <f t="shared" si="38"/>
        <v>0.74167059875619845</v>
      </c>
      <c r="BH20">
        <f t="shared" si="39"/>
        <v>0.46091303118731375</v>
      </c>
      <c r="BI20">
        <f t="shared" si="40"/>
        <v>0.53908696881268625</v>
      </c>
      <c r="BJ20">
        <f t="shared" si="41"/>
        <v>1099.9100000000001</v>
      </c>
      <c r="BK20">
        <f t="shared" si="42"/>
        <v>925.10730017207231</v>
      </c>
      <c r="BL20">
        <f t="shared" si="43"/>
        <v>0.84107545178430254</v>
      </c>
      <c r="BM20">
        <f t="shared" si="44"/>
        <v>0.1921509035686052</v>
      </c>
      <c r="BN20">
        <v>6</v>
      </c>
      <c r="BO20">
        <v>0.5</v>
      </c>
      <c r="BP20" t="s">
        <v>285</v>
      </c>
      <c r="BQ20">
        <v>1599664196.5999999</v>
      </c>
      <c r="BR20">
        <v>370.267</v>
      </c>
      <c r="BS20">
        <v>400.02100000000002</v>
      </c>
      <c r="BT20">
        <v>21.126799999999999</v>
      </c>
      <c r="BU20">
        <v>17.036799999999999</v>
      </c>
      <c r="BV20">
        <v>369.50400000000002</v>
      </c>
      <c r="BW20">
        <v>21.188400000000001</v>
      </c>
      <c r="BX20">
        <v>500.01900000000001</v>
      </c>
      <c r="BY20">
        <v>102.029</v>
      </c>
      <c r="BZ20">
        <v>0.10005</v>
      </c>
      <c r="CA20">
        <v>23.4057</v>
      </c>
      <c r="CB20">
        <v>22.6221</v>
      </c>
      <c r="CC20">
        <v>999.9</v>
      </c>
      <c r="CD20">
        <v>0</v>
      </c>
      <c r="CE20">
        <v>0</v>
      </c>
      <c r="CF20">
        <v>9997.5</v>
      </c>
      <c r="CG20">
        <v>0</v>
      </c>
      <c r="CH20">
        <v>1.5289399999999999E-3</v>
      </c>
      <c r="CI20">
        <v>1099.9100000000001</v>
      </c>
      <c r="CJ20">
        <v>0.96398899999999998</v>
      </c>
      <c r="CK20">
        <v>3.60107E-2</v>
      </c>
      <c r="CL20">
        <v>0</v>
      </c>
      <c r="CM20">
        <v>873.21199999999999</v>
      </c>
      <c r="CN20">
        <v>4.9998399999999998</v>
      </c>
      <c r="CO20">
        <v>9581.0499999999993</v>
      </c>
      <c r="CP20">
        <v>10231</v>
      </c>
      <c r="CQ20">
        <v>39.875</v>
      </c>
      <c r="CR20">
        <v>42.25</v>
      </c>
      <c r="CS20">
        <v>41.186999999999998</v>
      </c>
      <c r="CT20">
        <v>41.5</v>
      </c>
      <c r="CU20">
        <v>41.061999999999998</v>
      </c>
      <c r="CV20">
        <v>1055.48</v>
      </c>
      <c r="CW20">
        <v>39.43</v>
      </c>
      <c r="CX20">
        <v>0</v>
      </c>
      <c r="CY20">
        <v>119.799999952316</v>
      </c>
      <c r="CZ20">
        <v>0</v>
      </c>
      <c r="DA20">
        <v>872.25088461538496</v>
      </c>
      <c r="DB20">
        <v>6.4025641025870597</v>
      </c>
      <c r="DC20">
        <v>69.035555491986599</v>
      </c>
      <c r="DD20">
        <v>9573.8203846153792</v>
      </c>
      <c r="DE20">
        <v>15</v>
      </c>
      <c r="DF20">
        <v>1599664133.5999999</v>
      </c>
      <c r="DG20" t="s">
        <v>296</v>
      </c>
      <c r="DH20">
        <v>1599664133.5999999</v>
      </c>
      <c r="DI20">
        <v>1599664132.5999999</v>
      </c>
      <c r="DJ20">
        <v>18</v>
      </c>
      <c r="DK20">
        <v>4.0000000000000001E-3</v>
      </c>
      <c r="DL20">
        <v>0</v>
      </c>
      <c r="DM20">
        <v>0.76400000000000001</v>
      </c>
      <c r="DN20">
        <v>-6.2E-2</v>
      </c>
      <c r="DO20">
        <v>400</v>
      </c>
      <c r="DP20">
        <v>17</v>
      </c>
      <c r="DQ20">
        <v>7.0000000000000007E-2</v>
      </c>
      <c r="DR20">
        <v>0.02</v>
      </c>
      <c r="DS20">
        <v>-29.7563925</v>
      </c>
      <c r="DT20">
        <v>5.7925328330160702E-2</v>
      </c>
      <c r="DU20">
        <v>3.3005350986620302E-2</v>
      </c>
      <c r="DV20">
        <v>1</v>
      </c>
      <c r="DW20">
        <v>871.86517142857201</v>
      </c>
      <c r="DX20">
        <v>6.6529315068491801</v>
      </c>
      <c r="DY20">
        <v>0.703555804902673</v>
      </c>
      <c r="DZ20">
        <v>0</v>
      </c>
      <c r="EA20">
        <v>4.0929539999999998</v>
      </c>
      <c r="EB20">
        <v>-1.9057711069420499E-2</v>
      </c>
      <c r="EC20">
        <v>2.3015145013664802E-3</v>
      </c>
      <c r="ED20">
        <v>1</v>
      </c>
      <c r="EE20">
        <v>2</v>
      </c>
      <c r="EF20">
        <v>3</v>
      </c>
      <c r="EG20" t="s">
        <v>297</v>
      </c>
      <c r="EH20">
        <v>100</v>
      </c>
      <c r="EI20">
        <v>100</v>
      </c>
      <c r="EJ20">
        <v>0.76300000000000001</v>
      </c>
      <c r="EK20">
        <v>-6.1600000000000002E-2</v>
      </c>
      <c r="EL20">
        <v>0.763649999999927</v>
      </c>
      <c r="EM20">
        <v>0</v>
      </c>
      <c r="EN20">
        <v>0</v>
      </c>
      <c r="EO20">
        <v>0</v>
      </c>
      <c r="EP20">
        <v>-6.1610000000001698E-2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1.1000000000000001</v>
      </c>
      <c r="EY20">
        <v>1.1000000000000001</v>
      </c>
      <c r="EZ20">
        <v>2</v>
      </c>
      <c r="FA20">
        <v>439.13299999999998</v>
      </c>
      <c r="FB20">
        <v>486.947</v>
      </c>
      <c r="FC20">
        <v>21.13</v>
      </c>
      <c r="FD20">
        <v>25.658100000000001</v>
      </c>
      <c r="FE20">
        <v>30.0002</v>
      </c>
      <c r="FF20">
        <v>25.652699999999999</v>
      </c>
      <c r="FG20">
        <v>25.6233</v>
      </c>
      <c r="FH20">
        <v>21.229900000000001</v>
      </c>
      <c r="FI20">
        <v>-30</v>
      </c>
      <c r="FJ20">
        <v>-30</v>
      </c>
      <c r="FK20">
        <v>21.13</v>
      </c>
      <c r="FL20">
        <v>400</v>
      </c>
      <c r="FM20">
        <v>0</v>
      </c>
      <c r="FN20">
        <v>102.553</v>
      </c>
      <c r="FO20">
        <v>102.233</v>
      </c>
    </row>
    <row r="21" spans="1:171" x14ac:dyDescent="0.35">
      <c r="A21">
        <v>4</v>
      </c>
      <c r="B21">
        <v>1599664317.0999999</v>
      </c>
      <c r="C21">
        <v>1519.5999999046301</v>
      </c>
      <c r="D21" t="s">
        <v>298</v>
      </c>
      <c r="E21" t="s">
        <v>299</v>
      </c>
      <c r="F21">
        <v>1599664317.0999999</v>
      </c>
      <c r="G21">
        <f t="shared" si="0"/>
        <v>3.3922416063808065E-3</v>
      </c>
      <c r="H21">
        <f t="shared" si="1"/>
        <v>22.698221673107764</v>
      </c>
      <c r="I21">
        <f t="shared" si="2"/>
        <v>371.27699999999999</v>
      </c>
      <c r="J21">
        <f t="shared" si="3"/>
        <v>305.98033950074023</v>
      </c>
      <c r="K21">
        <f t="shared" si="4"/>
        <v>31.248887790029443</v>
      </c>
      <c r="L21">
        <f t="shared" si="5"/>
        <v>37.917447019469996</v>
      </c>
      <c r="M21">
        <f t="shared" si="6"/>
        <v>0.64425407141316793</v>
      </c>
      <c r="N21">
        <f t="shared" si="7"/>
        <v>2.965850816867329</v>
      </c>
      <c r="O21">
        <f t="shared" si="8"/>
        <v>0.57542336500148372</v>
      </c>
      <c r="P21">
        <f t="shared" si="9"/>
        <v>0.36520905898424505</v>
      </c>
      <c r="Q21">
        <f t="shared" si="10"/>
        <v>145.84393035721041</v>
      </c>
      <c r="R21">
        <f t="shared" si="11"/>
        <v>23.296560913112899</v>
      </c>
      <c r="S21">
        <f t="shared" si="12"/>
        <v>22.504899999999999</v>
      </c>
      <c r="T21">
        <f t="shared" si="13"/>
        <v>2.7363242342143836</v>
      </c>
      <c r="U21">
        <f t="shared" si="14"/>
        <v>74.748059565094408</v>
      </c>
      <c r="V21">
        <f t="shared" si="15"/>
        <v>2.1486624800010001</v>
      </c>
      <c r="W21">
        <f t="shared" si="16"/>
        <v>2.8745394763456513</v>
      </c>
      <c r="X21">
        <f t="shared" si="17"/>
        <v>0.58766175421338351</v>
      </c>
      <c r="Y21">
        <f t="shared" si="18"/>
        <v>-149.59785484139357</v>
      </c>
      <c r="Z21">
        <f t="shared" si="19"/>
        <v>130.09053070081106</v>
      </c>
      <c r="AA21">
        <f t="shared" si="20"/>
        <v>9.0843701760961437</v>
      </c>
      <c r="AB21">
        <f t="shared" si="21"/>
        <v>135.42097639272404</v>
      </c>
      <c r="AC21">
        <v>48</v>
      </c>
      <c r="AD21">
        <v>10</v>
      </c>
      <c r="AE21">
        <f t="shared" si="22"/>
        <v>1</v>
      </c>
      <c r="AF21">
        <f t="shared" si="23"/>
        <v>0</v>
      </c>
      <c r="AG21">
        <f t="shared" si="24"/>
        <v>54648.595259467576</v>
      </c>
      <c r="AH21" t="s">
        <v>284</v>
      </c>
      <c r="AI21">
        <v>10214.200000000001</v>
      </c>
      <c r="AJ21">
        <v>673.81799999999998</v>
      </c>
      <c r="AK21">
        <v>3263.62</v>
      </c>
      <c r="AL21">
        <f t="shared" si="25"/>
        <v>2589.8019999999997</v>
      </c>
      <c r="AM21">
        <f t="shared" si="26"/>
        <v>0.79353662497472122</v>
      </c>
      <c r="AN21">
        <v>-0.82229005873629801</v>
      </c>
      <c r="AO21" t="s">
        <v>300</v>
      </c>
      <c r="AP21">
        <v>10205</v>
      </c>
      <c r="AQ21">
        <v>893.80556000000001</v>
      </c>
      <c r="AR21">
        <v>1507.09</v>
      </c>
      <c r="AS21">
        <f t="shared" si="27"/>
        <v>0.40693285736087426</v>
      </c>
      <c r="AT21">
        <v>0.5</v>
      </c>
      <c r="AU21">
        <f t="shared" si="28"/>
        <v>757.13465233165266</v>
      </c>
      <c r="AV21">
        <f t="shared" si="29"/>
        <v>22.698221673107764</v>
      </c>
      <c r="AW21">
        <f t="shared" si="30"/>
        <v>154.05148374012578</v>
      </c>
      <c r="AX21">
        <f t="shared" si="31"/>
        <v>0.57861839704330864</v>
      </c>
      <c r="AY21">
        <f t="shared" si="32"/>
        <v>3.1065163454625792E-2</v>
      </c>
      <c r="AZ21">
        <f t="shared" si="33"/>
        <v>1.1655110179219557</v>
      </c>
      <c r="BA21" t="s">
        <v>301</v>
      </c>
      <c r="BB21">
        <v>635.05999999999995</v>
      </c>
      <c r="BC21">
        <f t="shared" si="34"/>
        <v>872.03</v>
      </c>
      <c r="BD21">
        <f t="shared" si="35"/>
        <v>0.70328364849833136</v>
      </c>
      <c r="BE21">
        <f t="shared" si="36"/>
        <v>0.66824801412180057</v>
      </c>
      <c r="BF21">
        <f t="shared" si="37"/>
        <v>0.73599549726859892</v>
      </c>
      <c r="BG21">
        <f t="shared" si="38"/>
        <v>0.67824876187445993</v>
      </c>
      <c r="BH21">
        <f t="shared" si="39"/>
        <v>0.49969180524604284</v>
      </c>
      <c r="BI21">
        <f t="shared" si="40"/>
        <v>0.50030819475395716</v>
      </c>
      <c r="BJ21">
        <f t="shared" si="41"/>
        <v>899.94399999999996</v>
      </c>
      <c r="BK21">
        <f t="shared" si="42"/>
        <v>757.13465233165266</v>
      </c>
      <c r="BL21">
        <f t="shared" si="43"/>
        <v>0.84131307318194537</v>
      </c>
      <c r="BM21">
        <f t="shared" si="44"/>
        <v>0.19262614636389069</v>
      </c>
      <c r="BN21">
        <v>6</v>
      </c>
      <c r="BO21">
        <v>0.5</v>
      </c>
      <c r="BP21" t="s">
        <v>285</v>
      </c>
      <c r="BQ21">
        <v>1599664317.0999999</v>
      </c>
      <c r="BR21">
        <v>371.27699999999999</v>
      </c>
      <c r="BS21">
        <v>400.02300000000002</v>
      </c>
      <c r="BT21">
        <v>21.039100000000001</v>
      </c>
      <c r="BU21">
        <v>17.054500000000001</v>
      </c>
      <c r="BV21">
        <v>370.495</v>
      </c>
      <c r="BW21">
        <v>21.0975</v>
      </c>
      <c r="BX21">
        <v>500.05599999999998</v>
      </c>
      <c r="BY21">
        <v>102.027</v>
      </c>
      <c r="BZ21">
        <v>0.10011</v>
      </c>
      <c r="CA21">
        <v>23.3185</v>
      </c>
      <c r="CB21">
        <v>22.504899999999999</v>
      </c>
      <c r="CC21">
        <v>999.9</v>
      </c>
      <c r="CD21">
        <v>0</v>
      </c>
      <c r="CE21">
        <v>0</v>
      </c>
      <c r="CF21">
        <v>10005.6</v>
      </c>
      <c r="CG21">
        <v>0</v>
      </c>
      <c r="CH21">
        <v>1.5289399999999999E-3</v>
      </c>
      <c r="CI21">
        <v>899.94399999999996</v>
      </c>
      <c r="CJ21">
        <v>0.95599100000000004</v>
      </c>
      <c r="CK21">
        <v>4.4008699999999998E-2</v>
      </c>
      <c r="CL21">
        <v>0</v>
      </c>
      <c r="CM21">
        <v>894.84400000000005</v>
      </c>
      <c r="CN21">
        <v>4.9998399999999998</v>
      </c>
      <c r="CO21">
        <v>8015.46</v>
      </c>
      <c r="CP21">
        <v>8346.01</v>
      </c>
      <c r="CQ21">
        <v>39.561999999999998</v>
      </c>
      <c r="CR21">
        <v>42.186999999999998</v>
      </c>
      <c r="CS21">
        <v>41.061999999999998</v>
      </c>
      <c r="CT21">
        <v>41.436999999999998</v>
      </c>
      <c r="CU21">
        <v>40.875</v>
      </c>
      <c r="CV21">
        <v>855.56</v>
      </c>
      <c r="CW21">
        <v>39.39</v>
      </c>
      <c r="CX21">
        <v>0</v>
      </c>
      <c r="CY21">
        <v>120</v>
      </c>
      <c r="CZ21">
        <v>0</v>
      </c>
      <c r="DA21">
        <v>893.80556000000001</v>
      </c>
      <c r="DB21">
        <v>8.8403846325515101</v>
      </c>
      <c r="DC21">
        <v>81.369230814912896</v>
      </c>
      <c r="DD21">
        <v>8007.0128000000004</v>
      </c>
      <c r="DE21">
        <v>15</v>
      </c>
      <c r="DF21">
        <v>1599664258.5999999</v>
      </c>
      <c r="DG21" t="s">
        <v>302</v>
      </c>
      <c r="DH21">
        <v>1599664253.5999999</v>
      </c>
      <c r="DI21">
        <v>1599664258.5999999</v>
      </c>
      <c r="DJ21">
        <v>19</v>
      </c>
      <c r="DK21">
        <v>1.7999999999999999E-2</v>
      </c>
      <c r="DL21">
        <v>3.0000000000000001E-3</v>
      </c>
      <c r="DM21">
        <v>0.78100000000000003</v>
      </c>
      <c r="DN21">
        <v>-5.8000000000000003E-2</v>
      </c>
      <c r="DO21">
        <v>400</v>
      </c>
      <c r="DP21">
        <v>17</v>
      </c>
      <c r="DQ21">
        <v>7.0000000000000007E-2</v>
      </c>
      <c r="DR21">
        <v>0.03</v>
      </c>
      <c r="DS21">
        <v>-28.727160000000001</v>
      </c>
      <c r="DT21">
        <v>-0.18691181988735001</v>
      </c>
      <c r="DU21">
        <v>4.05578155230285E-2</v>
      </c>
      <c r="DV21">
        <v>1</v>
      </c>
      <c r="DW21">
        <v>893.12965714285701</v>
      </c>
      <c r="DX21">
        <v>9.8782074364013503</v>
      </c>
      <c r="DY21">
        <v>1.0167863082942701</v>
      </c>
      <c r="DZ21">
        <v>0</v>
      </c>
      <c r="EA21">
        <v>3.9890922500000001</v>
      </c>
      <c r="EB21">
        <v>-1.32032645403421E-2</v>
      </c>
      <c r="EC21">
        <v>1.676200297548E-3</v>
      </c>
      <c r="ED21">
        <v>1</v>
      </c>
      <c r="EE21">
        <v>2</v>
      </c>
      <c r="EF21">
        <v>3</v>
      </c>
      <c r="EG21" t="s">
        <v>297</v>
      </c>
      <c r="EH21">
        <v>100</v>
      </c>
      <c r="EI21">
        <v>100</v>
      </c>
      <c r="EJ21">
        <v>0.78200000000000003</v>
      </c>
      <c r="EK21">
        <v>-5.8400000000000001E-2</v>
      </c>
      <c r="EL21">
        <v>0.78128571428573002</v>
      </c>
      <c r="EM21">
        <v>0</v>
      </c>
      <c r="EN21">
        <v>0</v>
      </c>
      <c r="EO21">
        <v>0</v>
      </c>
      <c r="EP21">
        <v>-5.8352380952381801E-2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1.1000000000000001</v>
      </c>
      <c r="EY21">
        <v>1</v>
      </c>
      <c r="EZ21">
        <v>2</v>
      </c>
      <c r="FA21">
        <v>439.31</v>
      </c>
      <c r="FB21">
        <v>486.49099999999999</v>
      </c>
      <c r="FC21">
        <v>21.129799999999999</v>
      </c>
      <c r="FD21">
        <v>25.6647</v>
      </c>
      <c r="FE21">
        <v>30.0002</v>
      </c>
      <c r="FF21">
        <v>25.6614</v>
      </c>
      <c r="FG21">
        <v>25.6327</v>
      </c>
      <c r="FH21">
        <v>21.232500000000002</v>
      </c>
      <c r="FI21">
        <v>-30</v>
      </c>
      <c r="FJ21">
        <v>-30</v>
      </c>
      <c r="FK21">
        <v>21.13</v>
      </c>
      <c r="FL21">
        <v>400</v>
      </c>
      <c r="FM21">
        <v>0</v>
      </c>
      <c r="FN21">
        <v>102.55200000000001</v>
      </c>
      <c r="FO21">
        <v>102.238</v>
      </c>
    </row>
    <row r="22" spans="1:171" x14ac:dyDescent="0.35">
      <c r="A22">
        <v>5</v>
      </c>
      <c r="B22">
        <v>1599664437.5999999</v>
      </c>
      <c r="C22">
        <v>1640.0999999046301</v>
      </c>
      <c r="D22" t="s">
        <v>303</v>
      </c>
      <c r="E22" t="s">
        <v>304</v>
      </c>
      <c r="F22">
        <v>1599664437.5999999</v>
      </c>
      <c r="G22">
        <f t="shared" si="0"/>
        <v>3.29661382814345E-3</v>
      </c>
      <c r="H22">
        <f t="shared" si="1"/>
        <v>21.28755362570001</v>
      </c>
      <c r="I22">
        <f t="shared" si="2"/>
        <v>373.005</v>
      </c>
      <c r="J22">
        <f t="shared" si="3"/>
        <v>310.46108138875843</v>
      </c>
      <c r="K22">
        <f t="shared" si="4"/>
        <v>31.706527470888719</v>
      </c>
      <c r="L22">
        <f t="shared" si="5"/>
        <v>38.093964069104999</v>
      </c>
      <c r="M22">
        <f t="shared" si="6"/>
        <v>0.63109565552842917</v>
      </c>
      <c r="N22">
        <f t="shared" si="7"/>
        <v>2.9611089548145295</v>
      </c>
      <c r="O22">
        <f t="shared" si="8"/>
        <v>0.56479949098904436</v>
      </c>
      <c r="P22">
        <f t="shared" si="9"/>
        <v>0.35837401926328832</v>
      </c>
      <c r="Q22">
        <f t="shared" si="10"/>
        <v>113.96419966321612</v>
      </c>
      <c r="R22">
        <f t="shared" si="11"/>
        <v>23.031705207419506</v>
      </c>
      <c r="S22">
        <f t="shared" si="12"/>
        <v>22.4102</v>
      </c>
      <c r="T22">
        <f t="shared" si="13"/>
        <v>2.7206207275289951</v>
      </c>
      <c r="U22">
        <f t="shared" si="14"/>
        <v>74.865627730112081</v>
      </c>
      <c r="V22">
        <f t="shared" si="15"/>
        <v>2.1387074112936002</v>
      </c>
      <c r="W22">
        <f t="shared" si="16"/>
        <v>2.8567280822162662</v>
      </c>
      <c r="X22">
        <f t="shared" si="17"/>
        <v>0.58191331623539488</v>
      </c>
      <c r="Y22">
        <f t="shared" si="18"/>
        <v>-145.38066982112613</v>
      </c>
      <c r="Z22">
        <f t="shared" si="19"/>
        <v>128.57349702981713</v>
      </c>
      <c r="AA22">
        <f t="shared" si="20"/>
        <v>8.9838068993155851</v>
      </c>
      <c r="AB22">
        <f t="shared" si="21"/>
        <v>106.1408337712227</v>
      </c>
      <c r="AC22">
        <v>48</v>
      </c>
      <c r="AD22">
        <v>10</v>
      </c>
      <c r="AE22">
        <f t="shared" si="22"/>
        <v>1</v>
      </c>
      <c r="AF22">
        <f t="shared" si="23"/>
        <v>0</v>
      </c>
      <c r="AG22">
        <f t="shared" si="24"/>
        <v>54526.839569287862</v>
      </c>
      <c r="AH22" t="s">
        <v>284</v>
      </c>
      <c r="AI22">
        <v>10214.200000000001</v>
      </c>
      <c r="AJ22">
        <v>673.81799999999998</v>
      </c>
      <c r="AK22">
        <v>3263.62</v>
      </c>
      <c r="AL22">
        <f t="shared" si="25"/>
        <v>2589.8019999999997</v>
      </c>
      <c r="AM22">
        <f t="shared" si="26"/>
        <v>0.79353662497472122</v>
      </c>
      <c r="AN22">
        <v>-0.82229005873629801</v>
      </c>
      <c r="AO22" t="s">
        <v>305</v>
      </c>
      <c r="AP22">
        <v>10209.5</v>
      </c>
      <c r="AQ22">
        <v>925.40920000000006</v>
      </c>
      <c r="AR22">
        <v>1775.61</v>
      </c>
      <c r="AS22">
        <f t="shared" si="27"/>
        <v>0.47882181334865193</v>
      </c>
      <c r="AT22">
        <v>0.5</v>
      </c>
      <c r="AU22">
        <f t="shared" si="28"/>
        <v>589.28322536348412</v>
      </c>
      <c r="AV22">
        <f t="shared" si="29"/>
        <v>21.28755362570001</v>
      </c>
      <c r="AW22">
        <f t="shared" si="30"/>
        <v>141.0808312722429</v>
      </c>
      <c r="AX22">
        <f t="shared" si="31"/>
        <v>0.62389263408068218</v>
      </c>
      <c r="AY22">
        <f t="shared" si="32"/>
        <v>3.7519893207206806E-2</v>
      </c>
      <c r="AZ22">
        <f t="shared" si="33"/>
        <v>0.83802749477644312</v>
      </c>
      <c r="BA22" t="s">
        <v>306</v>
      </c>
      <c r="BB22">
        <v>667.82</v>
      </c>
      <c r="BC22">
        <f t="shared" si="34"/>
        <v>1107.79</v>
      </c>
      <c r="BD22">
        <f t="shared" si="35"/>
        <v>0.76747470188393097</v>
      </c>
      <c r="BE22">
        <f t="shared" si="36"/>
        <v>0.57323753756067497</v>
      </c>
      <c r="BF22">
        <f t="shared" si="37"/>
        <v>0.7716527257413377</v>
      </c>
      <c r="BG22">
        <f t="shared" si="38"/>
        <v>0.57456515980758383</v>
      </c>
      <c r="BH22">
        <f t="shared" si="39"/>
        <v>0.55384683382456834</v>
      </c>
      <c r="BI22">
        <f t="shared" si="40"/>
        <v>0.44615316617543166</v>
      </c>
      <c r="BJ22">
        <f t="shared" si="41"/>
        <v>700.11300000000006</v>
      </c>
      <c r="BK22">
        <f t="shared" si="42"/>
        <v>589.28322536348412</v>
      </c>
      <c r="BL22">
        <f t="shared" si="43"/>
        <v>0.84169730509715446</v>
      </c>
      <c r="BM22">
        <f t="shared" si="44"/>
        <v>0.19339461019430895</v>
      </c>
      <c r="BN22">
        <v>6</v>
      </c>
      <c r="BO22">
        <v>0.5</v>
      </c>
      <c r="BP22" t="s">
        <v>285</v>
      </c>
      <c r="BQ22">
        <v>1599664437.5999999</v>
      </c>
      <c r="BR22">
        <v>373.005</v>
      </c>
      <c r="BS22">
        <v>400.02499999999998</v>
      </c>
      <c r="BT22">
        <v>20.941600000000001</v>
      </c>
      <c r="BU22">
        <v>17.0686</v>
      </c>
      <c r="BV22">
        <v>372.19499999999999</v>
      </c>
      <c r="BW22">
        <v>21.0002</v>
      </c>
      <c r="BX22">
        <v>500.012</v>
      </c>
      <c r="BY22">
        <v>102.027</v>
      </c>
      <c r="BZ22">
        <v>0.100221</v>
      </c>
      <c r="CA22">
        <v>23.215599999999998</v>
      </c>
      <c r="CB22">
        <v>22.4102</v>
      </c>
      <c r="CC22">
        <v>999.9</v>
      </c>
      <c r="CD22">
        <v>0</v>
      </c>
      <c r="CE22">
        <v>0</v>
      </c>
      <c r="CF22">
        <v>9978.75</v>
      </c>
      <c r="CG22">
        <v>0</v>
      </c>
      <c r="CH22">
        <v>1.5289399999999999E-3</v>
      </c>
      <c r="CI22">
        <v>700.11300000000006</v>
      </c>
      <c r="CJ22">
        <v>0.94301299999999999</v>
      </c>
      <c r="CK22">
        <v>5.6987299999999998E-2</v>
      </c>
      <c r="CL22">
        <v>0</v>
      </c>
      <c r="CM22">
        <v>927</v>
      </c>
      <c r="CN22">
        <v>4.9998399999999998</v>
      </c>
      <c r="CO22">
        <v>6437.44</v>
      </c>
      <c r="CP22">
        <v>6461.66</v>
      </c>
      <c r="CQ22">
        <v>39.125</v>
      </c>
      <c r="CR22">
        <v>42.125</v>
      </c>
      <c r="CS22">
        <v>40.811999999999998</v>
      </c>
      <c r="CT22">
        <v>41.311999999999998</v>
      </c>
      <c r="CU22">
        <v>40.561999999999998</v>
      </c>
      <c r="CV22">
        <v>655.5</v>
      </c>
      <c r="CW22">
        <v>39.61</v>
      </c>
      <c r="CX22">
        <v>0</v>
      </c>
      <c r="CY22">
        <v>120</v>
      </c>
      <c r="CZ22">
        <v>0</v>
      </c>
      <c r="DA22">
        <v>925.40920000000006</v>
      </c>
      <c r="DB22">
        <v>11.848615411789201</v>
      </c>
      <c r="DC22">
        <v>77.9623077987426</v>
      </c>
      <c r="DD22">
        <v>6426.6459999999997</v>
      </c>
      <c r="DE22">
        <v>15</v>
      </c>
      <c r="DF22">
        <v>1599664375.5999999</v>
      </c>
      <c r="DG22" t="s">
        <v>307</v>
      </c>
      <c r="DH22">
        <v>1599664372.5999999</v>
      </c>
      <c r="DI22">
        <v>1599664375.5999999</v>
      </c>
      <c r="DJ22">
        <v>20</v>
      </c>
      <c r="DK22">
        <v>2.8000000000000001E-2</v>
      </c>
      <c r="DL22">
        <v>0</v>
      </c>
      <c r="DM22">
        <v>0.80900000000000005</v>
      </c>
      <c r="DN22">
        <v>-5.8999999999999997E-2</v>
      </c>
      <c r="DO22">
        <v>400</v>
      </c>
      <c r="DP22">
        <v>17</v>
      </c>
      <c r="DQ22">
        <v>0.04</v>
      </c>
      <c r="DR22">
        <v>0.02</v>
      </c>
      <c r="DS22">
        <v>-27.017880000000002</v>
      </c>
      <c r="DT22">
        <v>-0.181882176360222</v>
      </c>
      <c r="DU22">
        <v>2.70498539737275E-2</v>
      </c>
      <c r="DV22">
        <v>1</v>
      </c>
      <c r="DW22">
        <v>924.80196969696999</v>
      </c>
      <c r="DX22">
        <v>11.794869665254801</v>
      </c>
      <c r="DY22">
        <v>1.1443469087503899</v>
      </c>
      <c r="DZ22">
        <v>0</v>
      </c>
      <c r="EA22">
        <v>3.8779162500000002</v>
      </c>
      <c r="EB22">
        <v>-1.8319587242037E-2</v>
      </c>
      <c r="EC22">
        <v>2.22516593482372E-3</v>
      </c>
      <c r="ED22">
        <v>1</v>
      </c>
      <c r="EE22">
        <v>2</v>
      </c>
      <c r="EF22">
        <v>3</v>
      </c>
      <c r="EG22" t="s">
        <v>297</v>
      </c>
      <c r="EH22">
        <v>100</v>
      </c>
      <c r="EI22">
        <v>100</v>
      </c>
      <c r="EJ22">
        <v>0.81</v>
      </c>
      <c r="EK22">
        <v>-5.8599999999999999E-2</v>
      </c>
      <c r="EL22">
        <v>0.80935000000005197</v>
      </c>
      <c r="EM22">
        <v>0</v>
      </c>
      <c r="EN22">
        <v>0</v>
      </c>
      <c r="EO22">
        <v>0</v>
      </c>
      <c r="EP22">
        <v>-5.8599999999998403E-2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1.1000000000000001</v>
      </c>
      <c r="EY22">
        <v>1</v>
      </c>
      <c r="EZ22">
        <v>2</v>
      </c>
      <c r="FA22">
        <v>439.70600000000002</v>
      </c>
      <c r="FB22">
        <v>486.44499999999999</v>
      </c>
      <c r="FC22">
        <v>21.13</v>
      </c>
      <c r="FD22">
        <v>25.671099999999999</v>
      </c>
      <c r="FE22">
        <v>30.0002</v>
      </c>
      <c r="FF22">
        <v>25.67</v>
      </c>
      <c r="FG22">
        <v>25.642099999999999</v>
      </c>
      <c r="FH22">
        <v>21.235199999999999</v>
      </c>
      <c r="FI22">
        <v>-30</v>
      </c>
      <c r="FJ22">
        <v>-30</v>
      </c>
      <c r="FK22">
        <v>21.13</v>
      </c>
      <c r="FL22">
        <v>400</v>
      </c>
      <c r="FM22">
        <v>0</v>
      </c>
      <c r="FN22">
        <v>102.545</v>
      </c>
      <c r="FO22">
        <v>102.23399999999999</v>
      </c>
    </row>
    <row r="23" spans="1:171" x14ac:dyDescent="0.35">
      <c r="A23">
        <v>6</v>
      </c>
      <c r="B23">
        <v>1599664558.0999999</v>
      </c>
      <c r="C23">
        <v>1760.5999999046301</v>
      </c>
      <c r="D23" t="s">
        <v>308</v>
      </c>
      <c r="E23" t="s">
        <v>309</v>
      </c>
      <c r="F23">
        <v>1599664558.0999999</v>
      </c>
      <c r="G23">
        <f t="shared" si="0"/>
        <v>3.2180277909610372E-3</v>
      </c>
      <c r="H23">
        <f t="shared" si="1"/>
        <v>19.573374926694513</v>
      </c>
      <c r="I23">
        <f t="shared" si="2"/>
        <v>375.04899999999998</v>
      </c>
      <c r="J23">
        <f t="shared" si="3"/>
        <v>316.57015532819349</v>
      </c>
      <c r="K23">
        <f t="shared" si="4"/>
        <v>32.331242597539344</v>
      </c>
      <c r="L23">
        <f t="shared" si="5"/>
        <v>38.303674559572798</v>
      </c>
      <c r="M23">
        <f t="shared" si="6"/>
        <v>0.62203150437719279</v>
      </c>
      <c r="N23">
        <f t="shared" si="7"/>
        <v>2.9657968590034804</v>
      </c>
      <c r="O23">
        <f t="shared" si="8"/>
        <v>0.55761276904854196</v>
      </c>
      <c r="P23">
        <f t="shared" si="9"/>
        <v>0.35373817444740319</v>
      </c>
      <c r="Q23">
        <f t="shared" si="10"/>
        <v>89.997777767776242</v>
      </c>
      <c r="R23">
        <f t="shared" si="11"/>
        <v>22.820635399499604</v>
      </c>
      <c r="S23">
        <f t="shared" si="12"/>
        <v>22.317299999999999</v>
      </c>
      <c r="T23">
        <f t="shared" si="13"/>
        <v>2.7052923911777107</v>
      </c>
      <c r="U23">
        <f t="shared" si="14"/>
        <v>74.968914736659968</v>
      </c>
      <c r="V23">
        <f t="shared" si="15"/>
        <v>2.1298452212049597</v>
      </c>
      <c r="W23">
        <f t="shared" si="16"/>
        <v>2.840971126081222</v>
      </c>
      <c r="X23">
        <f t="shared" si="17"/>
        <v>0.57544716997275103</v>
      </c>
      <c r="Y23">
        <f t="shared" si="18"/>
        <v>-141.91502558138174</v>
      </c>
      <c r="Z23">
        <f t="shared" si="19"/>
        <v>129.00089808386204</v>
      </c>
      <c r="AA23">
        <f t="shared" si="20"/>
        <v>8.9910109274928889</v>
      </c>
      <c r="AB23">
        <f t="shared" si="21"/>
        <v>86.074661197749435</v>
      </c>
      <c r="AC23">
        <v>48</v>
      </c>
      <c r="AD23">
        <v>10</v>
      </c>
      <c r="AE23">
        <f t="shared" si="22"/>
        <v>1</v>
      </c>
      <c r="AF23">
        <f t="shared" si="23"/>
        <v>0</v>
      </c>
      <c r="AG23">
        <f t="shared" si="24"/>
        <v>54682.93411487744</v>
      </c>
      <c r="AH23" t="s">
        <v>284</v>
      </c>
      <c r="AI23">
        <v>10214.200000000001</v>
      </c>
      <c r="AJ23">
        <v>673.81799999999998</v>
      </c>
      <c r="AK23">
        <v>3263.62</v>
      </c>
      <c r="AL23">
        <f t="shared" si="25"/>
        <v>2589.8019999999997</v>
      </c>
      <c r="AM23">
        <f t="shared" si="26"/>
        <v>0.79353662497472122</v>
      </c>
      <c r="AN23">
        <v>-0.82229005873629801</v>
      </c>
      <c r="AO23" t="s">
        <v>310</v>
      </c>
      <c r="AP23">
        <v>10214</v>
      </c>
      <c r="AQ23">
        <v>952.05268000000001</v>
      </c>
      <c r="AR23">
        <v>2065.86</v>
      </c>
      <c r="AS23">
        <f t="shared" si="27"/>
        <v>0.53914946801816188</v>
      </c>
      <c r="AT23">
        <v>0.5</v>
      </c>
      <c r="AU23">
        <f t="shared" si="28"/>
        <v>463.09566902614648</v>
      </c>
      <c r="AV23">
        <f t="shared" si="29"/>
        <v>19.573374926694513</v>
      </c>
      <c r="AW23">
        <f t="shared" si="30"/>
        <v>124.83889179848082</v>
      </c>
      <c r="AX23">
        <f t="shared" si="31"/>
        <v>0.66047554045288659</v>
      </c>
      <c r="AY23">
        <f t="shared" si="32"/>
        <v>4.4042011941768482E-2</v>
      </c>
      <c r="AZ23">
        <f t="shared" si="33"/>
        <v>0.57978759451269679</v>
      </c>
      <c r="BA23" t="s">
        <v>311</v>
      </c>
      <c r="BB23">
        <v>701.41</v>
      </c>
      <c r="BC23">
        <f t="shared" si="34"/>
        <v>1364.4500000000003</v>
      </c>
      <c r="BD23">
        <f t="shared" si="35"/>
        <v>0.81630497269962243</v>
      </c>
      <c r="BE23">
        <f t="shared" si="36"/>
        <v>0.46747144067035867</v>
      </c>
      <c r="BF23">
        <f t="shared" si="37"/>
        <v>0.80012479508520573</v>
      </c>
      <c r="BG23">
        <f t="shared" si="38"/>
        <v>0.46249095490697739</v>
      </c>
      <c r="BH23">
        <f t="shared" si="39"/>
        <v>0.60139998860277577</v>
      </c>
      <c r="BI23">
        <f t="shared" si="40"/>
        <v>0.39860001139722423</v>
      </c>
      <c r="BJ23">
        <f t="shared" si="41"/>
        <v>549.88400000000001</v>
      </c>
      <c r="BK23">
        <f t="shared" si="42"/>
        <v>463.09566902614648</v>
      </c>
      <c r="BL23">
        <f t="shared" si="43"/>
        <v>0.84216974675776435</v>
      </c>
      <c r="BM23">
        <f t="shared" si="44"/>
        <v>0.19433949351552876</v>
      </c>
      <c r="BN23">
        <v>6</v>
      </c>
      <c r="BO23">
        <v>0.5</v>
      </c>
      <c r="BP23" t="s">
        <v>285</v>
      </c>
      <c r="BQ23">
        <v>1599664558.0999999</v>
      </c>
      <c r="BR23">
        <v>375.04899999999998</v>
      </c>
      <c r="BS23">
        <v>399.98599999999999</v>
      </c>
      <c r="BT23">
        <v>20.854299999999999</v>
      </c>
      <c r="BU23">
        <v>17.0731</v>
      </c>
      <c r="BV23">
        <v>374.23399999999998</v>
      </c>
      <c r="BW23">
        <v>20.912199999999999</v>
      </c>
      <c r="BX23">
        <v>499.98700000000002</v>
      </c>
      <c r="BY23">
        <v>102.03</v>
      </c>
      <c r="BZ23">
        <v>9.9787200000000006E-2</v>
      </c>
      <c r="CA23">
        <v>23.124099999999999</v>
      </c>
      <c r="CB23">
        <v>22.317299999999999</v>
      </c>
      <c r="CC23">
        <v>999.9</v>
      </c>
      <c r="CD23">
        <v>0</v>
      </c>
      <c r="CE23">
        <v>0</v>
      </c>
      <c r="CF23">
        <v>10005</v>
      </c>
      <c r="CG23">
        <v>0</v>
      </c>
      <c r="CH23">
        <v>1.5289399999999999E-3</v>
      </c>
      <c r="CI23">
        <v>549.88400000000001</v>
      </c>
      <c r="CJ23">
        <v>0.92700899999999997</v>
      </c>
      <c r="CK23">
        <v>7.2991E-2</v>
      </c>
      <c r="CL23">
        <v>0</v>
      </c>
      <c r="CM23">
        <v>953.88300000000004</v>
      </c>
      <c r="CN23">
        <v>4.9998399999999998</v>
      </c>
      <c r="CO23">
        <v>5180.03</v>
      </c>
      <c r="CP23">
        <v>5045.07</v>
      </c>
      <c r="CQ23">
        <v>38.686999999999998</v>
      </c>
      <c r="CR23">
        <v>41.936999999999998</v>
      </c>
      <c r="CS23">
        <v>40.436999999999998</v>
      </c>
      <c r="CT23">
        <v>41.186999999999998</v>
      </c>
      <c r="CU23">
        <v>40.25</v>
      </c>
      <c r="CV23">
        <v>505.11</v>
      </c>
      <c r="CW23">
        <v>39.770000000000003</v>
      </c>
      <c r="CX23">
        <v>0</v>
      </c>
      <c r="CY23">
        <v>120</v>
      </c>
      <c r="CZ23">
        <v>0</v>
      </c>
      <c r="DA23">
        <v>952.05268000000001</v>
      </c>
      <c r="DB23">
        <v>13.048307722369</v>
      </c>
      <c r="DC23">
        <v>62.630769474477603</v>
      </c>
      <c r="DD23">
        <v>5174.0240000000003</v>
      </c>
      <c r="DE23">
        <v>15</v>
      </c>
      <c r="DF23">
        <v>1599664495.5999999</v>
      </c>
      <c r="DG23" t="s">
        <v>312</v>
      </c>
      <c r="DH23">
        <v>1599664490.0999999</v>
      </c>
      <c r="DI23">
        <v>1599664495.5999999</v>
      </c>
      <c r="DJ23">
        <v>21</v>
      </c>
      <c r="DK23">
        <v>6.0000000000000001E-3</v>
      </c>
      <c r="DL23">
        <v>1E-3</v>
      </c>
      <c r="DM23">
        <v>0.81499999999999995</v>
      </c>
      <c r="DN23">
        <v>-5.8000000000000003E-2</v>
      </c>
      <c r="DO23">
        <v>400</v>
      </c>
      <c r="DP23">
        <v>17</v>
      </c>
      <c r="DQ23">
        <v>0.05</v>
      </c>
      <c r="DR23">
        <v>0.02</v>
      </c>
      <c r="DS23">
        <v>-24.907042499999999</v>
      </c>
      <c r="DT23">
        <v>-3.26622889305756E-2</v>
      </c>
      <c r="DU23">
        <v>2.8029501311118601E-2</v>
      </c>
      <c r="DV23">
        <v>1</v>
      </c>
      <c r="DW23">
        <v>951.16445714285703</v>
      </c>
      <c r="DX23">
        <v>12.5566497064584</v>
      </c>
      <c r="DY23">
        <v>1.28488041339834</v>
      </c>
      <c r="DZ23">
        <v>0</v>
      </c>
      <c r="EA23">
        <v>3.7834105</v>
      </c>
      <c r="EB23">
        <v>-8.9596998123922401E-3</v>
      </c>
      <c r="EC23">
        <v>1.0554523911574501E-3</v>
      </c>
      <c r="ED23">
        <v>1</v>
      </c>
      <c r="EE23">
        <v>2</v>
      </c>
      <c r="EF23">
        <v>3</v>
      </c>
      <c r="EG23" t="s">
        <v>297</v>
      </c>
      <c r="EH23">
        <v>100</v>
      </c>
      <c r="EI23">
        <v>100</v>
      </c>
      <c r="EJ23">
        <v>0.81499999999999995</v>
      </c>
      <c r="EK23">
        <v>-5.79E-2</v>
      </c>
      <c r="EL23">
        <v>0.81489999999996598</v>
      </c>
      <c r="EM23">
        <v>0</v>
      </c>
      <c r="EN23">
        <v>0</v>
      </c>
      <c r="EO23">
        <v>0</v>
      </c>
      <c r="EP23">
        <v>-5.7942857142847998E-2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1.1000000000000001</v>
      </c>
      <c r="EY23">
        <v>1</v>
      </c>
      <c r="EZ23">
        <v>2</v>
      </c>
      <c r="FA23">
        <v>439.27100000000002</v>
      </c>
      <c r="FB23">
        <v>486.09500000000003</v>
      </c>
      <c r="FC23">
        <v>21.1296</v>
      </c>
      <c r="FD23">
        <v>25.697099999999999</v>
      </c>
      <c r="FE23">
        <v>30.0002</v>
      </c>
      <c r="FF23">
        <v>25.691600000000001</v>
      </c>
      <c r="FG23">
        <v>25.664400000000001</v>
      </c>
      <c r="FH23">
        <v>21.2392</v>
      </c>
      <c r="FI23">
        <v>-30</v>
      </c>
      <c r="FJ23">
        <v>-30</v>
      </c>
      <c r="FK23">
        <v>21.13</v>
      </c>
      <c r="FL23">
        <v>400</v>
      </c>
      <c r="FM23">
        <v>0</v>
      </c>
      <c r="FN23">
        <v>102.539</v>
      </c>
      <c r="FO23">
        <v>102.233</v>
      </c>
    </row>
    <row r="24" spans="1:171" x14ac:dyDescent="0.35">
      <c r="A24">
        <v>7</v>
      </c>
      <c r="B24">
        <v>1599664678.5999999</v>
      </c>
      <c r="C24">
        <v>1881.0999999046301</v>
      </c>
      <c r="D24" t="s">
        <v>313</v>
      </c>
      <c r="E24" t="s">
        <v>314</v>
      </c>
      <c r="F24">
        <v>1599664678.5999999</v>
      </c>
      <c r="G24">
        <f t="shared" si="0"/>
        <v>3.1285105102136592E-3</v>
      </c>
      <c r="H24">
        <f t="shared" si="1"/>
        <v>16.541753745529849</v>
      </c>
      <c r="I24">
        <f t="shared" si="2"/>
        <v>378.72399999999999</v>
      </c>
      <c r="J24">
        <f t="shared" si="3"/>
        <v>327.91704728763659</v>
      </c>
      <c r="K24">
        <f t="shared" si="4"/>
        <v>33.490526124901969</v>
      </c>
      <c r="L24">
        <f t="shared" si="5"/>
        <v>38.679495686608</v>
      </c>
      <c r="M24">
        <f t="shared" si="6"/>
        <v>0.60969419191127516</v>
      </c>
      <c r="N24">
        <f t="shared" si="7"/>
        <v>2.9656024144850082</v>
      </c>
      <c r="O24">
        <f t="shared" si="8"/>
        <v>0.54766575049327815</v>
      </c>
      <c r="P24">
        <f t="shared" si="9"/>
        <v>0.34733672804843252</v>
      </c>
      <c r="Q24">
        <f t="shared" si="10"/>
        <v>66.069190157992608</v>
      </c>
      <c r="R24">
        <f t="shared" si="11"/>
        <v>22.595688142989868</v>
      </c>
      <c r="S24">
        <f t="shared" si="12"/>
        <v>22.222000000000001</v>
      </c>
      <c r="T24">
        <f t="shared" si="13"/>
        <v>2.6896466446228819</v>
      </c>
      <c r="U24">
        <f t="shared" si="14"/>
        <v>75.11073911197164</v>
      </c>
      <c r="V24">
        <f t="shared" si="15"/>
        <v>2.1199657159716003</v>
      </c>
      <c r="W24">
        <f t="shared" si="16"/>
        <v>2.8224535413121856</v>
      </c>
      <c r="X24">
        <f t="shared" si="17"/>
        <v>0.56968092865128162</v>
      </c>
      <c r="Y24">
        <f t="shared" si="18"/>
        <v>-137.96731350042236</v>
      </c>
      <c r="Z24">
        <f t="shared" si="19"/>
        <v>126.94595655155383</v>
      </c>
      <c r="AA24">
        <f t="shared" si="20"/>
        <v>8.8392408477908067</v>
      </c>
      <c r="AB24">
        <f t="shared" si="21"/>
        <v>63.887074056914884</v>
      </c>
      <c r="AC24">
        <v>48</v>
      </c>
      <c r="AD24">
        <v>10</v>
      </c>
      <c r="AE24">
        <f t="shared" si="22"/>
        <v>1</v>
      </c>
      <c r="AF24">
        <f t="shared" si="23"/>
        <v>0</v>
      </c>
      <c r="AG24">
        <f t="shared" si="24"/>
        <v>54697.147254654075</v>
      </c>
      <c r="AH24" t="s">
        <v>284</v>
      </c>
      <c r="AI24">
        <v>10214.200000000001</v>
      </c>
      <c r="AJ24">
        <v>673.81799999999998</v>
      </c>
      <c r="AK24">
        <v>3263.62</v>
      </c>
      <c r="AL24">
        <f t="shared" si="25"/>
        <v>2589.8019999999997</v>
      </c>
      <c r="AM24">
        <f t="shared" si="26"/>
        <v>0.79353662497472122</v>
      </c>
      <c r="AN24">
        <v>-0.82229005873629801</v>
      </c>
      <c r="AO24" t="s">
        <v>315</v>
      </c>
      <c r="AP24">
        <v>10218.4</v>
      </c>
      <c r="AQ24">
        <v>955.27652</v>
      </c>
      <c r="AR24">
        <v>2391.84</v>
      </c>
      <c r="AS24">
        <f t="shared" si="27"/>
        <v>0.60061019131714499</v>
      </c>
      <c r="AT24">
        <v>0.5</v>
      </c>
      <c r="AU24">
        <f t="shared" si="28"/>
        <v>337.21775751174778</v>
      </c>
      <c r="AV24">
        <f t="shared" si="29"/>
        <v>16.541753745529849</v>
      </c>
      <c r="AW24">
        <f t="shared" si="30"/>
        <v>101.26821092733472</v>
      </c>
      <c r="AX24">
        <f t="shared" si="31"/>
        <v>0.69251705799719043</v>
      </c>
      <c r="AY24">
        <f t="shared" si="32"/>
        <v>5.1492080169180381E-2</v>
      </c>
      <c r="AZ24">
        <f t="shared" si="33"/>
        <v>0.36448090173255721</v>
      </c>
      <c r="BA24" t="s">
        <v>316</v>
      </c>
      <c r="BB24">
        <v>735.45</v>
      </c>
      <c r="BC24">
        <f t="shared" si="34"/>
        <v>1656.39</v>
      </c>
      <c r="BD24">
        <f t="shared" si="35"/>
        <v>0.86728577207058732</v>
      </c>
      <c r="BE24">
        <f t="shared" si="36"/>
        <v>0.34482649505373442</v>
      </c>
      <c r="BF24">
        <f t="shared" si="37"/>
        <v>0.83617292444450664</v>
      </c>
      <c r="BG24">
        <f t="shared" si="38"/>
        <v>0.33662032850387785</v>
      </c>
      <c r="BH24">
        <f t="shared" si="39"/>
        <v>0.66770752521930876</v>
      </c>
      <c r="BI24">
        <f t="shared" si="40"/>
        <v>0.33229247478069124</v>
      </c>
      <c r="BJ24">
        <f t="shared" si="41"/>
        <v>400.03899999999999</v>
      </c>
      <c r="BK24">
        <f t="shared" si="42"/>
        <v>337.21775751174778</v>
      </c>
      <c r="BL24">
        <f t="shared" si="43"/>
        <v>0.84296220496438545</v>
      </c>
      <c r="BM24">
        <f t="shared" si="44"/>
        <v>0.19592440992877111</v>
      </c>
      <c r="BN24">
        <v>6</v>
      </c>
      <c r="BO24">
        <v>0.5</v>
      </c>
      <c r="BP24" t="s">
        <v>285</v>
      </c>
      <c r="BQ24">
        <v>1599664678.5999999</v>
      </c>
      <c r="BR24">
        <v>378.72399999999999</v>
      </c>
      <c r="BS24">
        <v>399.99599999999998</v>
      </c>
      <c r="BT24">
        <v>20.757300000000001</v>
      </c>
      <c r="BU24">
        <v>17.081</v>
      </c>
      <c r="BV24">
        <v>377.88</v>
      </c>
      <c r="BW24">
        <v>20.814499999999999</v>
      </c>
      <c r="BX24">
        <v>499.99799999999999</v>
      </c>
      <c r="BY24">
        <v>102.03100000000001</v>
      </c>
      <c r="BZ24">
        <v>0.100092</v>
      </c>
      <c r="CA24">
        <v>23.015999999999998</v>
      </c>
      <c r="CB24">
        <v>22.222000000000001</v>
      </c>
      <c r="CC24">
        <v>999.9</v>
      </c>
      <c r="CD24">
        <v>0</v>
      </c>
      <c r="CE24">
        <v>0</v>
      </c>
      <c r="CF24">
        <v>10003.799999999999</v>
      </c>
      <c r="CG24">
        <v>0</v>
      </c>
      <c r="CH24">
        <v>1.5289399999999999E-3</v>
      </c>
      <c r="CI24">
        <v>400.03899999999999</v>
      </c>
      <c r="CJ24">
        <v>0.90002000000000004</v>
      </c>
      <c r="CK24">
        <v>9.9980399999999997E-2</v>
      </c>
      <c r="CL24">
        <v>0</v>
      </c>
      <c r="CM24">
        <v>957.07500000000005</v>
      </c>
      <c r="CN24">
        <v>4.9998399999999998</v>
      </c>
      <c r="CO24">
        <v>3759.11</v>
      </c>
      <c r="CP24">
        <v>3633.1</v>
      </c>
      <c r="CQ24">
        <v>38.125</v>
      </c>
      <c r="CR24">
        <v>41.686999999999998</v>
      </c>
      <c r="CS24">
        <v>40.061999999999998</v>
      </c>
      <c r="CT24">
        <v>40.936999999999998</v>
      </c>
      <c r="CU24">
        <v>39.811999999999998</v>
      </c>
      <c r="CV24">
        <v>355.54</v>
      </c>
      <c r="CW24">
        <v>39.5</v>
      </c>
      <c r="CX24">
        <v>0</v>
      </c>
      <c r="CY24">
        <v>120</v>
      </c>
      <c r="CZ24">
        <v>0</v>
      </c>
      <c r="DA24">
        <v>955.27652</v>
      </c>
      <c r="DB24">
        <v>11.212769237681099</v>
      </c>
      <c r="DC24">
        <v>46.448461579887201</v>
      </c>
      <c r="DD24">
        <v>3753.5212000000001</v>
      </c>
      <c r="DE24">
        <v>15</v>
      </c>
      <c r="DF24">
        <v>1599664618.0999999</v>
      </c>
      <c r="DG24" t="s">
        <v>317</v>
      </c>
      <c r="DH24">
        <v>1599664611.0999999</v>
      </c>
      <c r="DI24">
        <v>1599664618.0999999</v>
      </c>
      <c r="DJ24">
        <v>22</v>
      </c>
      <c r="DK24">
        <v>0.03</v>
      </c>
      <c r="DL24">
        <v>1E-3</v>
      </c>
      <c r="DM24">
        <v>0.84499999999999997</v>
      </c>
      <c r="DN24">
        <v>-5.7000000000000002E-2</v>
      </c>
      <c r="DO24">
        <v>400</v>
      </c>
      <c r="DP24">
        <v>17</v>
      </c>
      <c r="DQ24">
        <v>0.11</v>
      </c>
      <c r="DR24">
        <v>0.02</v>
      </c>
      <c r="DS24">
        <v>-21.239460000000001</v>
      </c>
      <c r="DT24">
        <v>-0.17211557223259899</v>
      </c>
      <c r="DU24">
        <v>2.8299750882295902E-2</v>
      </c>
      <c r="DV24">
        <v>1</v>
      </c>
      <c r="DW24">
        <v>954.69633333333297</v>
      </c>
      <c r="DX24">
        <v>11.0474118241225</v>
      </c>
      <c r="DY24">
        <v>1.0678487767942599</v>
      </c>
      <c r="DZ24">
        <v>0</v>
      </c>
      <c r="EA24">
        <v>3.6802537499999999</v>
      </c>
      <c r="EB24">
        <v>-2.72835647279599E-2</v>
      </c>
      <c r="EC24">
        <v>2.71297593750849E-3</v>
      </c>
      <c r="ED24">
        <v>1</v>
      </c>
      <c r="EE24">
        <v>2</v>
      </c>
      <c r="EF24">
        <v>3</v>
      </c>
      <c r="EG24" t="s">
        <v>297</v>
      </c>
      <c r="EH24">
        <v>100</v>
      </c>
      <c r="EI24">
        <v>100</v>
      </c>
      <c r="EJ24">
        <v>0.84399999999999997</v>
      </c>
      <c r="EK24">
        <v>-5.7200000000000001E-2</v>
      </c>
      <c r="EL24">
        <v>0.84457142857149803</v>
      </c>
      <c r="EM24">
        <v>0</v>
      </c>
      <c r="EN24">
        <v>0</v>
      </c>
      <c r="EO24">
        <v>0</v>
      </c>
      <c r="EP24">
        <v>-5.7257142857142902E-2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1.1000000000000001</v>
      </c>
      <c r="EY24">
        <v>1</v>
      </c>
      <c r="EZ24">
        <v>2</v>
      </c>
      <c r="FA24">
        <v>439.75299999999999</v>
      </c>
      <c r="FB24">
        <v>485.97800000000001</v>
      </c>
      <c r="FC24">
        <v>21.1297</v>
      </c>
      <c r="FD24">
        <v>25.7014</v>
      </c>
      <c r="FE24">
        <v>30.0002</v>
      </c>
      <c r="FF24">
        <v>25.702400000000001</v>
      </c>
      <c r="FG24">
        <v>25.673500000000001</v>
      </c>
      <c r="FH24">
        <v>21.241299999999999</v>
      </c>
      <c r="FI24">
        <v>-30</v>
      </c>
      <c r="FJ24">
        <v>-30</v>
      </c>
      <c r="FK24">
        <v>21.13</v>
      </c>
      <c r="FL24">
        <v>400</v>
      </c>
      <c r="FM24">
        <v>0</v>
      </c>
      <c r="FN24">
        <v>102.532</v>
      </c>
      <c r="FO24">
        <v>102.235</v>
      </c>
    </row>
    <row r="25" spans="1:171" x14ac:dyDescent="0.35">
      <c r="A25">
        <v>8</v>
      </c>
      <c r="B25">
        <v>1599664799.0999999</v>
      </c>
      <c r="C25">
        <v>2001.5999999046301</v>
      </c>
      <c r="D25" t="s">
        <v>318</v>
      </c>
      <c r="E25" t="s">
        <v>319</v>
      </c>
      <c r="F25">
        <v>1599664799.0999999</v>
      </c>
      <c r="G25">
        <f t="shared" si="0"/>
        <v>3.0328119287038775E-3</v>
      </c>
      <c r="H25">
        <f t="shared" si="1"/>
        <v>11.504029982311868</v>
      </c>
      <c r="I25">
        <f t="shared" si="2"/>
        <v>384.76</v>
      </c>
      <c r="J25">
        <f t="shared" si="3"/>
        <v>347.56611526339151</v>
      </c>
      <c r="K25">
        <f t="shared" si="4"/>
        <v>35.498232393099769</v>
      </c>
      <c r="L25">
        <f t="shared" si="5"/>
        <v>39.296983496848</v>
      </c>
      <c r="M25">
        <f t="shared" si="6"/>
        <v>0.59392941039820901</v>
      </c>
      <c r="N25">
        <f t="shared" si="7"/>
        <v>2.968617170132493</v>
      </c>
      <c r="O25">
        <f t="shared" si="8"/>
        <v>0.5349548990923253</v>
      </c>
      <c r="P25">
        <f t="shared" si="9"/>
        <v>0.33915612097738079</v>
      </c>
      <c r="Q25">
        <f t="shared" si="10"/>
        <v>41.301045069371852</v>
      </c>
      <c r="R25">
        <f t="shared" si="11"/>
        <v>22.372542834846058</v>
      </c>
      <c r="S25">
        <f t="shared" si="12"/>
        <v>22.1282</v>
      </c>
      <c r="T25">
        <f t="shared" si="13"/>
        <v>2.6743245480849254</v>
      </c>
      <c r="U25">
        <f t="shared" si="14"/>
        <v>75.186840342825121</v>
      </c>
      <c r="V25">
        <f t="shared" si="15"/>
        <v>2.1088577691104002</v>
      </c>
      <c r="W25">
        <f t="shared" si="16"/>
        <v>2.8048229710076424</v>
      </c>
      <c r="X25">
        <f t="shared" si="17"/>
        <v>0.56546677897452513</v>
      </c>
      <c r="Y25">
        <f t="shared" si="18"/>
        <v>-133.74700605584101</v>
      </c>
      <c r="Z25">
        <f t="shared" si="19"/>
        <v>125.52257890559061</v>
      </c>
      <c r="AA25">
        <f t="shared" si="20"/>
        <v>8.7225166732930806</v>
      </c>
      <c r="AB25">
        <f t="shared" si="21"/>
        <v>41.799134592414518</v>
      </c>
      <c r="AC25">
        <v>48</v>
      </c>
      <c r="AD25">
        <v>10</v>
      </c>
      <c r="AE25">
        <f t="shared" si="22"/>
        <v>1</v>
      </c>
      <c r="AF25">
        <f t="shared" si="23"/>
        <v>0</v>
      </c>
      <c r="AG25">
        <f t="shared" si="24"/>
        <v>54805.992529188748</v>
      </c>
      <c r="AH25" t="s">
        <v>284</v>
      </c>
      <c r="AI25">
        <v>10214.200000000001</v>
      </c>
      <c r="AJ25">
        <v>673.81799999999998</v>
      </c>
      <c r="AK25">
        <v>3263.62</v>
      </c>
      <c r="AL25">
        <f t="shared" si="25"/>
        <v>2589.8019999999997</v>
      </c>
      <c r="AM25">
        <f t="shared" si="26"/>
        <v>0.79353662497472122</v>
      </c>
      <c r="AN25">
        <v>-0.82229005873629801</v>
      </c>
      <c r="AO25" t="s">
        <v>320</v>
      </c>
      <c r="AP25">
        <v>10207.4</v>
      </c>
      <c r="AQ25">
        <v>908.04291999999998</v>
      </c>
      <c r="AR25">
        <v>2606.17</v>
      </c>
      <c r="AS25">
        <f t="shared" si="27"/>
        <v>0.65157955160254322</v>
      </c>
      <c r="AT25">
        <v>0.5</v>
      </c>
      <c r="AU25">
        <f t="shared" si="28"/>
        <v>210.85482928141633</v>
      </c>
      <c r="AV25">
        <f t="shared" si="29"/>
        <v>11.504029982311868</v>
      </c>
      <c r="AW25">
        <f t="shared" si="30"/>
        <v>68.694347558208023</v>
      </c>
      <c r="AX25">
        <f t="shared" si="31"/>
        <v>0.7146272115786767</v>
      </c>
      <c r="AY25">
        <f t="shared" si="32"/>
        <v>5.8458798800367556E-2</v>
      </c>
      <c r="AZ25">
        <f t="shared" si="33"/>
        <v>0.25226673624514129</v>
      </c>
      <c r="BA25" t="s">
        <v>321</v>
      </c>
      <c r="BB25">
        <v>743.73</v>
      </c>
      <c r="BC25">
        <f t="shared" si="34"/>
        <v>1862.44</v>
      </c>
      <c r="BD25">
        <f t="shared" si="35"/>
        <v>0.91177545585361153</v>
      </c>
      <c r="BE25">
        <f t="shared" si="36"/>
        <v>0.26090424582025401</v>
      </c>
      <c r="BF25">
        <f t="shared" si="37"/>
        <v>0.87878765359520428</v>
      </c>
      <c r="BG25">
        <f t="shared" si="38"/>
        <v>0.253861105984164</v>
      </c>
      <c r="BH25">
        <f t="shared" si="39"/>
        <v>0.7467871229941494</v>
      </c>
      <c r="BI25">
        <f t="shared" si="40"/>
        <v>0.2532128770058506</v>
      </c>
      <c r="BJ25">
        <f t="shared" si="41"/>
        <v>250.143</v>
      </c>
      <c r="BK25">
        <f t="shared" si="42"/>
        <v>210.85482928141633</v>
      </c>
      <c r="BL25">
        <f t="shared" si="43"/>
        <v>0.84293715707182026</v>
      </c>
      <c r="BM25">
        <f t="shared" si="44"/>
        <v>0.19587431414364062</v>
      </c>
      <c r="BN25">
        <v>6</v>
      </c>
      <c r="BO25">
        <v>0.5</v>
      </c>
      <c r="BP25" t="s">
        <v>285</v>
      </c>
      <c r="BQ25">
        <v>1599664799.0999999</v>
      </c>
      <c r="BR25">
        <v>384.76</v>
      </c>
      <c r="BS25">
        <v>399.96499999999997</v>
      </c>
      <c r="BT25">
        <v>20.648</v>
      </c>
      <c r="BU25">
        <v>17.0838</v>
      </c>
      <c r="BV25">
        <v>383.91500000000002</v>
      </c>
      <c r="BW25">
        <v>20.7044</v>
      </c>
      <c r="BX25">
        <v>500.00400000000002</v>
      </c>
      <c r="BY25">
        <v>102.03400000000001</v>
      </c>
      <c r="BZ25">
        <v>9.9754800000000005E-2</v>
      </c>
      <c r="CA25">
        <v>22.912500000000001</v>
      </c>
      <c r="CB25">
        <v>22.1282</v>
      </c>
      <c r="CC25">
        <v>999.9</v>
      </c>
      <c r="CD25">
        <v>0</v>
      </c>
      <c r="CE25">
        <v>0</v>
      </c>
      <c r="CF25">
        <v>10020.6</v>
      </c>
      <c r="CG25">
        <v>0</v>
      </c>
      <c r="CH25">
        <v>1.5289399999999999E-3</v>
      </c>
      <c r="CI25">
        <v>250.143</v>
      </c>
      <c r="CJ25">
        <v>0.90008200000000005</v>
      </c>
      <c r="CK25">
        <v>9.9918400000000004E-2</v>
      </c>
      <c r="CL25">
        <v>0</v>
      </c>
      <c r="CM25">
        <v>908.22199999999998</v>
      </c>
      <c r="CN25">
        <v>4.9998399999999998</v>
      </c>
      <c r="CO25">
        <v>2219.3200000000002</v>
      </c>
      <c r="CP25">
        <v>2254.5700000000002</v>
      </c>
      <c r="CQ25">
        <v>37.625</v>
      </c>
      <c r="CR25">
        <v>41.436999999999998</v>
      </c>
      <c r="CS25">
        <v>39.686999999999998</v>
      </c>
      <c r="CT25">
        <v>40.686999999999998</v>
      </c>
      <c r="CU25">
        <v>39.375</v>
      </c>
      <c r="CV25">
        <v>220.65</v>
      </c>
      <c r="CW25">
        <v>24.49</v>
      </c>
      <c r="CX25">
        <v>0</v>
      </c>
      <c r="CY25">
        <v>120</v>
      </c>
      <c r="CZ25">
        <v>0</v>
      </c>
      <c r="DA25">
        <v>908.04291999999998</v>
      </c>
      <c r="DB25">
        <v>1.72953847610541</v>
      </c>
      <c r="DC25">
        <v>3.7276923753262601</v>
      </c>
      <c r="DD25">
        <v>2217.1324</v>
      </c>
      <c r="DE25">
        <v>15</v>
      </c>
      <c r="DF25">
        <v>1599664736.0999999</v>
      </c>
      <c r="DG25" t="s">
        <v>322</v>
      </c>
      <c r="DH25">
        <v>1599664730.0999999</v>
      </c>
      <c r="DI25">
        <v>1599664736.0999999</v>
      </c>
      <c r="DJ25">
        <v>23</v>
      </c>
      <c r="DK25">
        <v>0</v>
      </c>
      <c r="DL25">
        <v>1E-3</v>
      </c>
      <c r="DM25">
        <v>0.84499999999999997</v>
      </c>
      <c r="DN25">
        <v>-5.6000000000000001E-2</v>
      </c>
      <c r="DO25">
        <v>400</v>
      </c>
      <c r="DP25">
        <v>17</v>
      </c>
      <c r="DQ25">
        <v>0.11</v>
      </c>
      <c r="DR25">
        <v>0.03</v>
      </c>
      <c r="DS25">
        <v>-15.172715</v>
      </c>
      <c r="DT25">
        <v>-0.272177110694173</v>
      </c>
      <c r="DU25">
        <v>3.6651709032458603E-2</v>
      </c>
      <c r="DV25">
        <v>1</v>
      </c>
      <c r="DW25">
        <v>907.81088571428597</v>
      </c>
      <c r="DX25">
        <v>2.8375890410967299</v>
      </c>
      <c r="DY25">
        <v>0.35924092762607202</v>
      </c>
      <c r="DZ25">
        <v>0</v>
      </c>
      <c r="EA25">
        <v>3.57106675</v>
      </c>
      <c r="EB25">
        <v>-2.9886416510333001E-2</v>
      </c>
      <c r="EC25">
        <v>3.1169715971596699E-3</v>
      </c>
      <c r="ED25">
        <v>1</v>
      </c>
      <c r="EE25">
        <v>2</v>
      </c>
      <c r="EF25">
        <v>3</v>
      </c>
      <c r="EG25" t="s">
        <v>297</v>
      </c>
      <c r="EH25">
        <v>100</v>
      </c>
      <c r="EI25">
        <v>100</v>
      </c>
      <c r="EJ25">
        <v>0.84499999999999997</v>
      </c>
      <c r="EK25">
        <v>-5.6399999999999999E-2</v>
      </c>
      <c r="EL25">
        <v>0.84485000000006505</v>
      </c>
      <c r="EM25">
        <v>0</v>
      </c>
      <c r="EN25">
        <v>0</v>
      </c>
      <c r="EO25">
        <v>0</v>
      </c>
      <c r="EP25">
        <v>-5.6460000000001301E-2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1.1000000000000001</v>
      </c>
      <c r="EY25">
        <v>1.1000000000000001</v>
      </c>
      <c r="EZ25">
        <v>2</v>
      </c>
      <c r="FA25">
        <v>439.56700000000001</v>
      </c>
      <c r="FB25">
        <v>485.87799999999999</v>
      </c>
      <c r="FC25">
        <v>21.1295</v>
      </c>
      <c r="FD25">
        <v>25.712199999999999</v>
      </c>
      <c r="FE25">
        <v>30</v>
      </c>
      <c r="FF25">
        <v>25.715399999999999</v>
      </c>
      <c r="FG25">
        <v>25.688099999999999</v>
      </c>
      <c r="FH25">
        <v>21.242799999999999</v>
      </c>
      <c r="FI25">
        <v>-30</v>
      </c>
      <c r="FJ25">
        <v>-30</v>
      </c>
      <c r="FK25">
        <v>21.13</v>
      </c>
      <c r="FL25">
        <v>400</v>
      </c>
      <c r="FM25">
        <v>0</v>
      </c>
      <c r="FN25">
        <v>102.53100000000001</v>
      </c>
      <c r="FO25">
        <v>102.23699999999999</v>
      </c>
    </row>
    <row r="26" spans="1:171" x14ac:dyDescent="0.35">
      <c r="A26">
        <v>9</v>
      </c>
      <c r="B26">
        <v>1599664891.0999999</v>
      </c>
      <c r="C26">
        <v>2093.5999999046298</v>
      </c>
      <c r="D26" t="s">
        <v>323</v>
      </c>
      <c r="E26" t="s">
        <v>324</v>
      </c>
      <c r="F26">
        <v>1599664891.0999999</v>
      </c>
      <c r="G26">
        <f t="shared" si="0"/>
        <v>2.9639843520035012E-3</v>
      </c>
      <c r="H26">
        <f t="shared" si="1"/>
        <v>6.8714517755397306</v>
      </c>
      <c r="I26">
        <f t="shared" si="2"/>
        <v>390.37200000000001</v>
      </c>
      <c r="J26">
        <f t="shared" si="3"/>
        <v>366.32439643221528</v>
      </c>
      <c r="K26">
        <f t="shared" si="4"/>
        <v>37.415607244522057</v>
      </c>
      <c r="L26">
        <f t="shared" si="5"/>
        <v>39.8717791485156</v>
      </c>
      <c r="M26">
        <f t="shared" si="6"/>
        <v>0.58105221429675291</v>
      </c>
      <c r="N26">
        <f t="shared" si="7"/>
        <v>2.9639494043321539</v>
      </c>
      <c r="O26">
        <f t="shared" si="8"/>
        <v>0.5243972978725101</v>
      </c>
      <c r="P26">
        <f t="shared" si="9"/>
        <v>0.33237698268481924</v>
      </c>
      <c r="Q26">
        <f t="shared" si="10"/>
        <v>24.775054474061541</v>
      </c>
      <c r="R26">
        <f t="shared" si="11"/>
        <v>22.230910369949015</v>
      </c>
      <c r="S26">
        <f t="shared" si="12"/>
        <v>22.070399999999999</v>
      </c>
      <c r="T26">
        <f t="shared" si="13"/>
        <v>2.6649210894334079</v>
      </c>
      <c r="U26">
        <f t="shared" si="14"/>
        <v>75.191298489432896</v>
      </c>
      <c r="V26">
        <f t="shared" si="15"/>
        <v>2.1010891048590303</v>
      </c>
      <c r="W26">
        <f t="shared" si="16"/>
        <v>2.7943248049563998</v>
      </c>
      <c r="X26">
        <f t="shared" si="17"/>
        <v>0.56383198457437755</v>
      </c>
      <c r="Y26">
        <f t="shared" si="18"/>
        <v>-130.71170992335439</v>
      </c>
      <c r="Z26">
        <f t="shared" si="19"/>
        <v>124.67006191141435</v>
      </c>
      <c r="AA26">
        <f t="shared" si="20"/>
        <v>8.6716479777111921</v>
      </c>
      <c r="AB26">
        <f t="shared" si="21"/>
        <v>27.405054439832696</v>
      </c>
      <c r="AC26">
        <v>48</v>
      </c>
      <c r="AD26">
        <v>10</v>
      </c>
      <c r="AE26">
        <f t="shared" si="22"/>
        <v>1</v>
      </c>
      <c r="AF26">
        <f t="shared" si="23"/>
        <v>0</v>
      </c>
      <c r="AG26">
        <f t="shared" si="24"/>
        <v>54678.74165595189</v>
      </c>
      <c r="AH26" t="s">
        <v>284</v>
      </c>
      <c r="AI26">
        <v>10214.200000000001</v>
      </c>
      <c r="AJ26">
        <v>673.81799999999998</v>
      </c>
      <c r="AK26">
        <v>3263.62</v>
      </c>
      <c r="AL26">
        <f t="shared" si="25"/>
        <v>2589.8019999999997</v>
      </c>
      <c r="AM26">
        <f t="shared" si="26"/>
        <v>0.79353662497472122</v>
      </c>
      <c r="AN26">
        <v>-0.82229005873629801</v>
      </c>
      <c r="AO26" t="s">
        <v>325</v>
      </c>
      <c r="AP26">
        <v>10199.5</v>
      </c>
      <c r="AQ26">
        <v>860.95153846153801</v>
      </c>
      <c r="AR26">
        <v>2675.17</v>
      </c>
      <c r="AS26">
        <f t="shared" si="27"/>
        <v>0.67816941036960721</v>
      </c>
      <c r="AT26">
        <v>0.5</v>
      </c>
      <c r="AU26">
        <f t="shared" si="28"/>
        <v>126.53802915036945</v>
      </c>
      <c r="AV26">
        <f t="shared" si="29"/>
        <v>6.8714517755397306</v>
      </c>
      <c r="AW26">
        <f t="shared" si="30"/>
        <v>42.907110309119112</v>
      </c>
      <c r="AX26">
        <f t="shared" si="31"/>
        <v>0.72313535214584501</v>
      </c>
      <c r="AY26">
        <f t="shared" si="32"/>
        <v>6.0801814963731521E-2</v>
      </c>
      <c r="AZ26">
        <f t="shared" si="33"/>
        <v>0.21996732917908013</v>
      </c>
      <c r="BA26" t="s">
        <v>326</v>
      </c>
      <c r="BB26">
        <v>740.66</v>
      </c>
      <c r="BC26">
        <f t="shared" si="34"/>
        <v>1934.5100000000002</v>
      </c>
      <c r="BD26">
        <f t="shared" si="35"/>
        <v>0.93781808392743482</v>
      </c>
      <c r="BE26">
        <f t="shared" si="36"/>
        <v>0.2332379427339315</v>
      </c>
      <c r="BF26">
        <f t="shared" si="37"/>
        <v>0.90649643917634781</v>
      </c>
      <c r="BG26">
        <f t="shared" si="38"/>
        <v>0.22721814254526018</v>
      </c>
      <c r="BH26">
        <f t="shared" si="39"/>
        <v>0.80678680623871657</v>
      </c>
      <c r="BI26">
        <f t="shared" si="40"/>
        <v>0.19321319376128343</v>
      </c>
      <c r="BJ26">
        <f t="shared" si="41"/>
        <v>150.12299999999999</v>
      </c>
      <c r="BK26">
        <f t="shared" si="42"/>
        <v>126.53802915036945</v>
      </c>
      <c r="BL26">
        <f t="shared" si="43"/>
        <v>0.84289568653950064</v>
      </c>
      <c r="BM26">
        <f t="shared" si="44"/>
        <v>0.19579137307900141</v>
      </c>
      <c r="BN26">
        <v>6</v>
      </c>
      <c r="BO26">
        <v>0.5</v>
      </c>
      <c r="BP26" t="s">
        <v>285</v>
      </c>
      <c r="BQ26">
        <v>1599664891.0999999</v>
      </c>
      <c r="BR26">
        <v>390.37200000000001</v>
      </c>
      <c r="BS26">
        <v>400.00700000000001</v>
      </c>
      <c r="BT26">
        <v>20.571100000000001</v>
      </c>
      <c r="BU26">
        <v>17.087199999999999</v>
      </c>
      <c r="BV26">
        <v>389.53399999999999</v>
      </c>
      <c r="BW26">
        <v>20.626000000000001</v>
      </c>
      <c r="BX26">
        <v>499.959</v>
      </c>
      <c r="BY26">
        <v>102.038</v>
      </c>
      <c r="BZ26">
        <v>9.9907300000000004E-2</v>
      </c>
      <c r="CA26">
        <v>22.8506</v>
      </c>
      <c r="CB26">
        <v>22.070399999999999</v>
      </c>
      <c r="CC26">
        <v>999.9</v>
      </c>
      <c r="CD26">
        <v>0</v>
      </c>
      <c r="CE26">
        <v>0</v>
      </c>
      <c r="CF26">
        <v>9993.75</v>
      </c>
      <c r="CG26">
        <v>0</v>
      </c>
      <c r="CH26">
        <v>1.6245000000000001E-3</v>
      </c>
      <c r="CI26">
        <v>150.12299999999999</v>
      </c>
      <c r="CJ26">
        <v>0.90014899999999998</v>
      </c>
      <c r="CK26">
        <v>9.9850999999999995E-2</v>
      </c>
      <c r="CL26">
        <v>0</v>
      </c>
      <c r="CM26">
        <v>860.79499999999996</v>
      </c>
      <c r="CN26">
        <v>4.9998399999999998</v>
      </c>
      <c r="CO26">
        <v>1249.6600000000001</v>
      </c>
      <c r="CP26">
        <v>1334.71</v>
      </c>
      <c r="CQ26">
        <v>37.25</v>
      </c>
      <c r="CR26">
        <v>41.186999999999998</v>
      </c>
      <c r="CS26">
        <v>39.375</v>
      </c>
      <c r="CT26">
        <v>40.5</v>
      </c>
      <c r="CU26">
        <v>39.061999999999998</v>
      </c>
      <c r="CV26">
        <v>130.63</v>
      </c>
      <c r="CW26">
        <v>14.49</v>
      </c>
      <c r="CX26">
        <v>0</v>
      </c>
      <c r="CY26">
        <v>91.900000095367403</v>
      </c>
      <c r="CZ26">
        <v>0</v>
      </c>
      <c r="DA26">
        <v>860.95153846153801</v>
      </c>
      <c r="DB26">
        <v>-1.1457777827372</v>
      </c>
      <c r="DC26">
        <v>-3.0854700860526898</v>
      </c>
      <c r="DD26">
        <v>1249.0873076923101</v>
      </c>
      <c r="DE26">
        <v>15</v>
      </c>
      <c r="DF26">
        <v>1599664857.5999999</v>
      </c>
      <c r="DG26" t="s">
        <v>327</v>
      </c>
      <c r="DH26">
        <v>1599664857.5999999</v>
      </c>
      <c r="DI26">
        <v>1599664857.5999999</v>
      </c>
      <c r="DJ26">
        <v>24</v>
      </c>
      <c r="DK26">
        <v>-7.0000000000000001E-3</v>
      </c>
      <c r="DL26">
        <v>2E-3</v>
      </c>
      <c r="DM26">
        <v>0.83799999999999997</v>
      </c>
      <c r="DN26">
        <v>-5.5E-2</v>
      </c>
      <c r="DO26">
        <v>400</v>
      </c>
      <c r="DP26">
        <v>17</v>
      </c>
      <c r="DQ26">
        <v>0.32</v>
      </c>
      <c r="DR26">
        <v>0.03</v>
      </c>
      <c r="DS26">
        <v>-9.6038399999999999</v>
      </c>
      <c r="DT26">
        <v>-0.41558791744837997</v>
      </c>
      <c r="DU26">
        <v>5.11156071078099E-2</v>
      </c>
      <c r="DV26">
        <v>1</v>
      </c>
      <c r="DW26">
        <v>860.87793939393896</v>
      </c>
      <c r="DX26">
        <v>0.79477309219926395</v>
      </c>
      <c r="DY26">
        <v>0.25691183954151797</v>
      </c>
      <c r="DZ26">
        <v>1</v>
      </c>
      <c r="EA26">
        <v>3.4941792500000002</v>
      </c>
      <c r="EB26">
        <v>-3.6324990619141101E-2</v>
      </c>
      <c r="EC26">
        <v>3.7575074101723499E-3</v>
      </c>
      <c r="ED26">
        <v>1</v>
      </c>
      <c r="EE26">
        <v>3</v>
      </c>
      <c r="EF26">
        <v>3</v>
      </c>
      <c r="EG26" t="s">
        <v>291</v>
      </c>
      <c r="EH26">
        <v>100</v>
      </c>
      <c r="EI26">
        <v>100</v>
      </c>
      <c r="EJ26">
        <v>0.83799999999999997</v>
      </c>
      <c r="EK26">
        <v>-5.4899999999999997E-2</v>
      </c>
      <c r="EL26">
        <v>0.83809999999994</v>
      </c>
      <c r="EM26">
        <v>0</v>
      </c>
      <c r="EN26">
        <v>0</v>
      </c>
      <c r="EO26">
        <v>0</v>
      </c>
      <c r="EP26">
        <v>-5.49399999999984E-2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0.6</v>
      </c>
      <c r="EY26">
        <v>0.6</v>
      </c>
      <c r="EZ26">
        <v>2</v>
      </c>
      <c r="FA26">
        <v>439.05900000000003</v>
      </c>
      <c r="FB26">
        <v>485.46800000000002</v>
      </c>
      <c r="FC26">
        <v>21.1296</v>
      </c>
      <c r="FD26">
        <v>25.718800000000002</v>
      </c>
      <c r="FE26">
        <v>30.0002</v>
      </c>
      <c r="FF26">
        <v>25.724</v>
      </c>
      <c r="FG26">
        <v>25.695</v>
      </c>
      <c r="FH26">
        <v>21.2422</v>
      </c>
      <c r="FI26">
        <v>-30</v>
      </c>
      <c r="FJ26">
        <v>-30</v>
      </c>
      <c r="FK26">
        <v>21.13</v>
      </c>
      <c r="FL26">
        <v>400</v>
      </c>
      <c r="FM26">
        <v>0</v>
      </c>
      <c r="FN26">
        <v>102.533</v>
      </c>
      <c r="FO26">
        <v>102.235</v>
      </c>
    </row>
    <row r="27" spans="1:171" x14ac:dyDescent="0.35">
      <c r="A27">
        <v>10</v>
      </c>
      <c r="B27">
        <v>1599664991.0999999</v>
      </c>
      <c r="C27">
        <v>2193.5999999046298</v>
      </c>
      <c r="D27" t="s">
        <v>328</v>
      </c>
      <c r="E27" t="s">
        <v>329</v>
      </c>
      <c r="F27">
        <v>1599664991.0999999</v>
      </c>
      <c r="G27">
        <f t="shared" si="0"/>
        <v>2.885941382662246E-3</v>
      </c>
      <c r="H27">
        <f t="shared" si="1"/>
        <v>4.3043974595960748</v>
      </c>
      <c r="I27">
        <f t="shared" si="2"/>
        <v>393.46600000000001</v>
      </c>
      <c r="J27">
        <f t="shared" si="3"/>
        <v>376.72242684855576</v>
      </c>
      <c r="K27">
        <f t="shared" si="4"/>
        <v>38.476317525831426</v>
      </c>
      <c r="L27">
        <f t="shared" si="5"/>
        <v>40.186412256536002</v>
      </c>
      <c r="M27">
        <f t="shared" si="6"/>
        <v>0.56405029761962333</v>
      </c>
      <c r="N27">
        <f t="shared" si="7"/>
        <v>2.9644328855096025</v>
      </c>
      <c r="O27">
        <f t="shared" si="8"/>
        <v>0.5105069167249302</v>
      </c>
      <c r="P27">
        <f t="shared" si="9"/>
        <v>0.32345286978806176</v>
      </c>
      <c r="Q27">
        <f t="shared" si="10"/>
        <v>16.525888042630399</v>
      </c>
      <c r="R27">
        <f t="shared" si="11"/>
        <v>22.137859369237809</v>
      </c>
      <c r="S27">
        <f t="shared" si="12"/>
        <v>22.02</v>
      </c>
      <c r="T27">
        <f t="shared" si="13"/>
        <v>2.6567451663047135</v>
      </c>
      <c r="U27">
        <f t="shared" si="14"/>
        <v>75.190118081218699</v>
      </c>
      <c r="V27">
        <f t="shared" si="15"/>
        <v>2.0927950546776</v>
      </c>
      <c r="W27">
        <f t="shared" si="16"/>
        <v>2.7833379014207815</v>
      </c>
      <c r="X27">
        <f t="shared" si="17"/>
        <v>0.5639501116271135</v>
      </c>
      <c r="Y27">
        <f t="shared" si="18"/>
        <v>-127.27001497540505</v>
      </c>
      <c r="Z27">
        <f t="shared" si="19"/>
        <v>122.3570479819832</v>
      </c>
      <c r="AA27">
        <f t="shared" si="20"/>
        <v>8.504389208229135</v>
      </c>
      <c r="AB27">
        <f t="shared" si="21"/>
        <v>20.117310257437694</v>
      </c>
      <c r="AC27">
        <v>48</v>
      </c>
      <c r="AD27">
        <v>10</v>
      </c>
      <c r="AE27">
        <f t="shared" si="22"/>
        <v>1</v>
      </c>
      <c r="AF27">
        <f t="shared" si="23"/>
        <v>0</v>
      </c>
      <c r="AG27">
        <f t="shared" si="24"/>
        <v>54705.043569883332</v>
      </c>
      <c r="AH27" t="s">
        <v>284</v>
      </c>
      <c r="AI27">
        <v>10214.200000000001</v>
      </c>
      <c r="AJ27">
        <v>673.81799999999998</v>
      </c>
      <c r="AK27">
        <v>3263.62</v>
      </c>
      <c r="AL27">
        <f t="shared" si="25"/>
        <v>2589.8019999999997</v>
      </c>
      <c r="AM27">
        <f t="shared" si="26"/>
        <v>0.79353662497472122</v>
      </c>
      <c r="AN27">
        <v>-0.82229005873629801</v>
      </c>
      <c r="AO27" t="s">
        <v>330</v>
      </c>
      <c r="AP27">
        <v>10196.1</v>
      </c>
      <c r="AQ27">
        <v>829.76765384615396</v>
      </c>
      <c r="AR27">
        <v>2750.04</v>
      </c>
      <c r="AS27">
        <f t="shared" si="27"/>
        <v>0.69827069648217699</v>
      </c>
      <c r="AT27">
        <v>0.5</v>
      </c>
      <c r="AU27">
        <f t="shared" si="28"/>
        <v>84.439086170822392</v>
      </c>
      <c r="AV27">
        <f t="shared" si="29"/>
        <v>4.3043974595960748</v>
      </c>
      <c r="AW27">
        <f t="shared" si="30"/>
        <v>29.480669755409355</v>
      </c>
      <c r="AX27">
        <f t="shared" si="31"/>
        <v>0.73093118645546973</v>
      </c>
      <c r="AY27">
        <f t="shared" si="32"/>
        <v>6.0714625783146861E-2</v>
      </c>
      <c r="AZ27">
        <f t="shared" si="33"/>
        <v>0.18675364721967677</v>
      </c>
      <c r="BA27" t="s">
        <v>331</v>
      </c>
      <c r="BB27">
        <v>739.95</v>
      </c>
      <c r="BC27">
        <f t="shared" si="34"/>
        <v>2010.09</v>
      </c>
      <c r="BD27">
        <f t="shared" si="35"/>
        <v>0.95531660082575709</v>
      </c>
      <c r="BE27">
        <f t="shared" si="36"/>
        <v>0.20350521264666138</v>
      </c>
      <c r="BF27">
        <f t="shared" si="37"/>
        <v>0.9248877750808181</v>
      </c>
      <c r="BG27">
        <f t="shared" si="38"/>
        <v>0.19830859656452501</v>
      </c>
      <c r="BH27">
        <f t="shared" si="39"/>
        <v>0.85190898380341284</v>
      </c>
      <c r="BI27">
        <f t="shared" si="40"/>
        <v>0.14809101619658716</v>
      </c>
      <c r="BJ27">
        <f t="shared" si="41"/>
        <v>100.182</v>
      </c>
      <c r="BK27">
        <f t="shared" si="42"/>
        <v>84.439086170822392</v>
      </c>
      <c r="BL27">
        <f t="shared" si="43"/>
        <v>0.84285686221898537</v>
      </c>
      <c r="BM27">
        <f t="shared" si="44"/>
        <v>0.19571372443797075</v>
      </c>
      <c r="BN27">
        <v>6</v>
      </c>
      <c r="BO27">
        <v>0.5</v>
      </c>
      <c r="BP27" t="s">
        <v>285</v>
      </c>
      <c r="BQ27">
        <v>1599664991.0999999</v>
      </c>
      <c r="BR27">
        <v>393.46600000000001</v>
      </c>
      <c r="BS27">
        <v>399.99299999999999</v>
      </c>
      <c r="BT27">
        <v>20.490600000000001</v>
      </c>
      <c r="BU27">
        <v>17.0989</v>
      </c>
      <c r="BV27">
        <v>392.59699999999998</v>
      </c>
      <c r="BW27">
        <v>20.543600000000001</v>
      </c>
      <c r="BX27">
        <v>500.06900000000002</v>
      </c>
      <c r="BY27">
        <v>102.03400000000001</v>
      </c>
      <c r="BZ27">
        <v>0.100396</v>
      </c>
      <c r="CA27">
        <v>22.785599999999999</v>
      </c>
      <c r="CB27">
        <v>22.02</v>
      </c>
      <c r="CC27">
        <v>999.9</v>
      </c>
      <c r="CD27">
        <v>0</v>
      </c>
      <c r="CE27">
        <v>0</v>
      </c>
      <c r="CF27">
        <v>9996.8799999999992</v>
      </c>
      <c r="CG27">
        <v>0</v>
      </c>
      <c r="CH27">
        <v>1.61494E-3</v>
      </c>
      <c r="CI27">
        <v>100.182</v>
      </c>
      <c r="CJ27">
        <v>0.89979799999999999</v>
      </c>
      <c r="CK27">
        <v>0.100202</v>
      </c>
      <c r="CL27">
        <v>0</v>
      </c>
      <c r="CM27">
        <v>829.92200000000003</v>
      </c>
      <c r="CN27">
        <v>4.9998399999999998</v>
      </c>
      <c r="CO27">
        <v>791.745</v>
      </c>
      <c r="CP27">
        <v>875.31799999999998</v>
      </c>
      <c r="CQ27">
        <v>36.811999999999998</v>
      </c>
      <c r="CR27">
        <v>40.875</v>
      </c>
      <c r="CS27">
        <v>39.061999999999998</v>
      </c>
      <c r="CT27">
        <v>40.186999999999998</v>
      </c>
      <c r="CU27">
        <v>38.75</v>
      </c>
      <c r="CV27">
        <v>85.64</v>
      </c>
      <c r="CW27">
        <v>9.5399999999999991</v>
      </c>
      <c r="CX27">
        <v>0</v>
      </c>
      <c r="CY27">
        <v>99.399999856948895</v>
      </c>
      <c r="CZ27">
        <v>0</v>
      </c>
      <c r="DA27">
        <v>829.76765384615396</v>
      </c>
      <c r="DB27">
        <v>0.30875212322655898</v>
      </c>
      <c r="DC27">
        <v>2.7452308000168801</v>
      </c>
      <c r="DD27">
        <v>790.60592307692298</v>
      </c>
      <c r="DE27">
        <v>15</v>
      </c>
      <c r="DF27">
        <v>1599664955.0999999</v>
      </c>
      <c r="DG27" t="s">
        <v>332</v>
      </c>
      <c r="DH27">
        <v>1599664939.0999999</v>
      </c>
      <c r="DI27">
        <v>1599664955.0999999</v>
      </c>
      <c r="DJ27">
        <v>25</v>
      </c>
      <c r="DK27">
        <v>3.1E-2</v>
      </c>
      <c r="DL27">
        <v>2E-3</v>
      </c>
      <c r="DM27">
        <v>0.86899999999999999</v>
      </c>
      <c r="DN27">
        <v>-5.2999999999999999E-2</v>
      </c>
      <c r="DO27">
        <v>400</v>
      </c>
      <c r="DP27">
        <v>17</v>
      </c>
      <c r="DQ27">
        <v>0.22</v>
      </c>
      <c r="DR27">
        <v>0.03</v>
      </c>
      <c r="DS27">
        <v>-6.4993032499999996</v>
      </c>
      <c r="DT27">
        <v>-0.40004431519699901</v>
      </c>
      <c r="DU27">
        <v>5.4607329287720101E-2</v>
      </c>
      <c r="DV27">
        <v>1</v>
      </c>
      <c r="DW27">
        <v>829.69711428571395</v>
      </c>
      <c r="DX27">
        <v>0.98195694716276205</v>
      </c>
      <c r="DY27">
        <v>0.211624164354584</v>
      </c>
      <c r="DZ27">
        <v>1</v>
      </c>
      <c r="EA27">
        <v>3.4023750000000001</v>
      </c>
      <c r="EB27">
        <v>-5.5892082551607498E-2</v>
      </c>
      <c r="EC27">
        <v>5.4407297304681504E-3</v>
      </c>
      <c r="ED27">
        <v>1</v>
      </c>
      <c r="EE27">
        <v>3</v>
      </c>
      <c r="EF27">
        <v>3</v>
      </c>
      <c r="EG27" t="s">
        <v>291</v>
      </c>
      <c r="EH27">
        <v>100</v>
      </c>
      <c r="EI27">
        <v>100</v>
      </c>
      <c r="EJ27">
        <v>0.86899999999999999</v>
      </c>
      <c r="EK27">
        <v>-5.2999999999999999E-2</v>
      </c>
      <c r="EL27">
        <v>0.86904761904764904</v>
      </c>
      <c r="EM27">
        <v>0</v>
      </c>
      <c r="EN27">
        <v>0</v>
      </c>
      <c r="EO27">
        <v>0</v>
      </c>
      <c r="EP27">
        <v>-5.3019047619049103E-2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0.9</v>
      </c>
      <c r="EY27">
        <v>0.6</v>
      </c>
      <c r="EZ27">
        <v>2</v>
      </c>
      <c r="FA27">
        <v>439.33300000000003</v>
      </c>
      <c r="FB27">
        <v>485.315</v>
      </c>
      <c r="FC27">
        <v>21.13</v>
      </c>
      <c r="FD27">
        <v>25.714400000000001</v>
      </c>
      <c r="FE27">
        <v>30.0001</v>
      </c>
      <c r="FF27">
        <v>25.724</v>
      </c>
      <c r="FG27">
        <v>25.6951</v>
      </c>
      <c r="FH27">
        <v>21.244700000000002</v>
      </c>
      <c r="FI27">
        <v>-30</v>
      </c>
      <c r="FJ27">
        <v>-30</v>
      </c>
      <c r="FK27">
        <v>21.13</v>
      </c>
      <c r="FL27">
        <v>400</v>
      </c>
      <c r="FM27">
        <v>0</v>
      </c>
      <c r="FN27">
        <v>102.526</v>
      </c>
      <c r="FO27">
        <v>102.24</v>
      </c>
    </row>
    <row r="28" spans="1:171" x14ac:dyDescent="0.35">
      <c r="A28">
        <v>11</v>
      </c>
      <c r="B28">
        <v>1599665112</v>
      </c>
      <c r="C28">
        <v>2314.5</v>
      </c>
      <c r="D28" t="s">
        <v>333</v>
      </c>
      <c r="E28" t="s">
        <v>334</v>
      </c>
      <c r="F28">
        <v>1599665112</v>
      </c>
      <c r="G28">
        <f t="shared" si="0"/>
        <v>2.7600010075141974E-3</v>
      </c>
      <c r="H28">
        <f t="shared" si="1"/>
        <v>1.4145395600934363</v>
      </c>
      <c r="I28">
        <f t="shared" si="2"/>
        <v>396.92399999999998</v>
      </c>
      <c r="J28">
        <f t="shared" si="3"/>
        <v>388.73493831460911</v>
      </c>
      <c r="K28">
        <f t="shared" si="4"/>
        <v>39.702980602300471</v>
      </c>
      <c r="L28">
        <f t="shared" si="5"/>
        <v>40.539360678286798</v>
      </c>
      <c r="M28">
        <f t="shared" si="6"/>
        <v>0.52939785439673492</v>
      </c>
      <c r="N28">
        <f t="shared" si="7"/>
        <v>2.9662012995353373</v>
      </c>
      <c r="O28">
        <f t="shared" si="8"/>
        <v>0.48196085023397589</v>
      </c>
      <c r="P28">
        <f t="shared" si="9"/>
        <v>0.3051325520244349</v>
      </c>
      <c r="Q28">
        <f t="shared" si="10"/>
        <v>8.2340360632087073</v>
      </c>
      <c r="R28">
        <f t="shared" si="11"/>
        <v>22.062989509332319</v>
      </c>
      <c r="S28">
        <f t="shared" si="12"/>
        <v>21.983899999999998</v>
      </c>
      <c r="T28">
        <f t="shared" si="13"/>
        <v>2.6509025021603954</v>
      </c>
      <c r="U28">
        <f t="shared" si="14"/>
        <v>74.983548529027274</v>
      </c>
      <c r="V28">
        <f t="shared" si="15"/>
        <v>2.0795669464248405</v>
      </c>
      <c r="W28">
        <f t="shared" si="16"/>
        <v>2.7733642741911693</v>
      </c>
      <c r="X28">
        <f t="shared" si="17"/>
        <v>0.57133555573555483</v>
      </c>
      <c r="Y28">
        <f t="shared" si="18"/>
        <v>-121.7160444313761</v>
      </c>
      <c r="Z28">
        <f t="shared" si="19"/>
        <v>118.73602951195824</v>
      </c>
      <c r="AA28">
        <f t="shared" si="20"/>
        <v>8.2437998489749091</v>
      </c>
      <c r="AB28">
        <f t="shared" si="21"/>
        <v>13.497820992765753</v>
      </c>
      <c r="AC28">
        <v>48</v>
      </c>
      <c r="AD28">
        <v>10</v>
      </c>
      <c r="AE28">
        <f t="shared" si="22"/>
        <v>1</v>
      </c>
      <c r="AF28">
        <f t="shared" si="23"/>
        <v>0</v>
      </c>
      <c r="AG28">
        <f t="shared" si="24"/>
        <v>54768.592103054369</v>
      </c>
      <c r="AH28" t="s">
        <v>284</v>
      </c>
      <c r="AI28">
        <v>10214.200000000001</v>
      </c>
      <c r="AJ28">
        <v>673.81799999999998</v>
      </c>
      <c r="AK28">
        <v>3263.62</v>
      </c>
      <c r="AL28">
        <f t="shared" si="25"/>
        <v>2589.8019999999997</v>
      </c>
      <c r="AM28">
        <f t="shared" si="26"/>
        <v>0.79353662497472122</v>
      </c>
      <c r="AN28">
        <v>-0.82229005873629801</v>
      </c>
      <c r="AO28" t="s">
        <v>335</v>
      </c>
      <c r="AP28">
        <v>10192.9</v>
      </c>
      <c r="AQ28">
        <v>797.80650000000003</v>
      </c>
      <c r="AR28">
        <v>2882.14</v>
      </c>
      <c r="AS28">
        <f t="shared" si="27"/>
        <v>0.72318953971701583</v>
      </c>
      <c r="AT28">
        <v>0.5</v>
      </c>
      <c r="AU28">
        <f t="shared" si="28"/>
        <v>42.139382472046307</v>
      </c>
      <c r="AV28">
        <f t="shared" si="29"/>
        <v>1.4145395600934363</v>
      </c>
      <c r="AW28">
        <f t="shared" si="30"/>
        <v>15.237380306959226</v>
      </c>
      <c r="AX28">
        <f t="shared" si="31"/>
        <v>0.73506144739672596</v>
      </c>
      <c r="AY28">
        <f t="shared" si="32"/>
        <v>5.3081689564709773E-2</v>
      </c>
      <c r="AZ28">
        <f t="shared" si="33"/>
        <v>0.13235998251299383</v>
      </c>
      <c r="BA28" t="s">
        <v>336</v>
      </c>
      <c r="BB28">
        <v>763.59</v>
      </c>
      <c r="BC28">
        <f t="shared" si="34"/>
        <v>2118.5499999999997</v>
      </c>
      <c r="BD28">
        <f t="shared" si="35"/>
        <v>0.98384909489981354</v>
      </c>
      <c r="BE28">
        <f t="shared" si="36"/>
        <v>0.152590168917973</v>
      </c>
      <c r="BF28">
        <f t="shared" si="37"/>
        <v>0.94385397600531062</v>
      </c>
      <c r="BG28">
        <f t="shared" si="38"/>
        <v>0.14730083612569611</v>
      </c>
      <c r="BH28">
        <f t="shared" si="39"/>
        <v>0.94165355932114947</v>
      </c>
      <c r="BI28">
        <f t="shared" si="40"/>
        <v>5.8346440678850531E-2</v>
      </c>
      <c r="BJ28">
        <f t="shared" si="41"/>
        <v>50.005200000000002</v>
      </c>
      <c r="BK28">
        <f t="shared" si="42"/>
        <v>42.139382472046307</v>
      </c>
      <c r="BL28">
        <f t="shared" si="43"/>
        <v>0.84270000864002759</v>
      </c>
      <c r="BM28">
        <f t="shared" si="44"/>
        <v>0.19540001728005529</v>
      </c>
      <c r="BN28">
        <v>6</v>
      </c>
      <c r="BO28">
        <v>0.5</v>
      </c>
      <c r="BP28" t="s">
        <v>285</v>
      </c>
      <c r="BQ28">
        <v>1599665112</v>
      </c>
      <c r="BR28">
        <v>396.92399999999998</v>
      </c>
      <c r="BS28">
        <v>399.93599999999998</v>
      </c>
      <c r="BT28">
        <v>20.3612</v>
      </c>
      <c r="BU28">
        <v>17.116700000000002</v>
      </c>
      <c r="BV28">
        <v>396.029</v>
      </c>
      <c r="BW28">
        <v>20.414400000000001</v>
      </c>
      <c r="BX28">
        <v>500.01</v>
      </c>
      <c r="BY28">
        <v>102.03400000000001</v>
      </c>
      <c r="BZ28">
        <v>9.9810700000000002E-2</v>
      </c>
      <c r="CA28">
        <v>22.726400000000002</v>
      </c>
      <c r="CB28">
        <v>21.983899999999998</v>
      </c>
      <c r="CC28">
        <v>999.9</v>
      </c>
      <c r="CD28">
        <v>0</v>
      </c>
      <c r="CE28">
        <v>0</v>
      </c>
      <c r="CF28">
        <v>10006.9</v>
      </c>
      <c r="CG28">
        <v>0</v>
      </c>
      <c r="CH28">
        <v>1.5289399999999999E-3</v>
      </c>
      <c r="CI28">
        <v>50.005200000000002</v>
      </c>
      <c r="CJ28">
        <v>0.89994499999999999</v>
      </c>
      <c r="CK28">
        <v>0.10005500000000001</v>
      </c>
      <c r="CL28">
        <v>0</v>
      </c>
      <c r="CM28">
        <v>799.16700000000003</v>
      </c>
      <c r="CN28">
        <v>4.9998399999999998</v>
      </c>
      <c r="CO28">
        <v>363.28300000000002</v>
      </c>
      <c r="CP28">
        <v>413.89699999999999</v>
      </c>
      <c r="CQ28">
        <v>36.375</v>
      </c>
      <c r="CR28">
        <v>40.561999999999998</v>
      </c>
      <c r="CS28">
        <v>38.625</v>
      </c>
      <c r="CT28">
        <v>39.936999999999998</v>
      </c>
      <c r="CU28">
        <v>38.311999999999998</v>
      </c>
      <c r="CV28">
        <v>40.5</v>
      </c>
      <c r="CW28">
        <v>4.5</v>
      </c>
      <c r="CX28">
        <v>0</v>
      </c>
      <c r="CY28">
        <v>120.60000014305101</v>
      </c>
      <c r="CZ28">
        <v>0</v>
      </c>
      <c r="DA28">
        <v>797.80650000000003</v>
      </c>
      <c r="DB28">
        <v>9.6859145521460199</v>
      </c>
      <c r="DC28">
        <v>4.6095384663436896</v>
      </c>
      <c r="DD28">
        <v>362.92103846153799</v>
      </c>
      <c r="DE28">
        <v>15</v>
      </c>
      <c r="DF28">
        <v>1599665050.5</v>
      </c>
      <c r="DG28" t="s">
        <v>337</v>
      </c>
      <c r="DH28">
        <v>1599665040</v>
      </c>
      <c r="DI28">
        <v>1599665050.5</v>
      </c>
      <c r="DJ28">
        <v>26</v>
      </c>
      <c r="DK28">
        <v>2.5999999999999999E-2</v>
      </c>
      <c r="DL28">
        <v>0</v>
      </c>
      <c r="DM28">
        <v>0.89500000000000002</v>
      </c>
      <c r="DN28">
        <v>-5.2999999999999999E-2</v>
      </c>
      <c r="DO28">
        <v>400</v>
      </c>
      <c r="DP28">
        <v>17</v>
      </c>
      <c r="DQ28">
        <v>0.38</v>
      </c>
      <c r="DR28">
        <v>0.04</v>
      </c>
      <c r="DS28">
        <v>-3.06811804878049</v>
      </c>
      <c r="DT28">
        <v>6.1224041811843898E-2</v>
      </c>
      <c r="DU28">
        <v>3.3945385851143102E-2</v>
      </c>
      <c r="DV28">
        <v>1</v>
      </c>
      <c r="DW28">
        <v>797.29505882352998</v>
      </c>
      <c r="DX28">
        <v>9.9150380388854895</v>
      </c>
      <c r="DY28">
        <v>0.99659360828233201</v>
      </c>
      <c r="DZ28">
        <v>0</v>
      </c>
      <c r="EA28">
        <v>3.2581760975609799</v>
      </c>
      <c r="EB28">
        <v>-8.5863135888504194E-2</v>
      </c>
      <c r="EC28">
        <v>8.4967456834951997E-3</v>
      </c>
      <c r="ED28">
        <v>1</v>
      </c>
      <c r="EE28">
        <v>2</v>
      </c>
      <c r="EF28">
        <v>3</v>
      </c>
      <c r="EG28" t="s">
        <v>297</v>
      </c>
      <c r="EH28">
        <v>100</v>
      </c>
      <c r="EI28">
        <v>100</v>
      </c>
      <c r="EJ28">
        <v>0.89500000000000002</v>
      </c>
      <c r="EK28">
        <v>-5.3199999999999997E-2</v>
      </c>
      <c r="EL28">
        <v>0.89500000000003899</v>
      </c>
      <c r="EM28">
        <v>0</v>
      </c>
      <c r="EN28">
        <v>0</v>
      </c>
      <c r="EO28">
        <v>0</v>
      </c>
      <c r="EP28">
        <v>-5.3159999999994802E-2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1.2</v>
      </c>
      <c r="EY28">
        <v>1</v>
      </c>
      <c r="EZ28">
        <v>2</v>
      </c>
      <c r="FA28">
        <v>440.00700000000001</v>
      </c>
      <c r="FB28">
        <v>485.26799999999997</v>
      </c>
      <c r="FC28">
        <v>21.1296</v>
      </c>
      <c r="FD28">
        <v>25.727399999999999</v>
      </c>
      <c r="FE28">
        <v>30.0002</v>
      </c>
      <c r="FF28">
        <v>25.7348</v>
      </c>
      <c r="FG28">
        <v>25.707899999999999</v>
      </c>
      <c r="FH28">
        <v>21.245100000000001</v>
      </c>
      <c r="FI28">
        <v>-30</v>
      </c>
      <c r="FJ28">
        <v>-30</v>
      </c>
      <c r="FK28">
        <v>21.13</v>
      </c>
      <c r="FL28">
        <v>400</v>
      </c>
      <c r="FM28">
        <v>0</v>
      </c>
      <c r="FN28">
        <v>102.526</v>
      </c>
      <c r="FO28">
        <v>102.23699999999999</v>
      </c>
    </row>
    <row r="29" spans="1:171" x14ac:dyDescent="0.35">
      <c r="A29">
        <v>12</v>
      </c>
      <c r="B29">
        <v>1599665214.5</v>
      </c>
      <c r="C29">
        <v>2417</v>
      </c>
      <c r="D29" t="s">
        <v>338</v>
      </c>
      <c r="E29" t="s">
        <v>339</v>
      </c>
      <c r="F29">
        <v>1599665214.5</v>
      </c>
      <c r="G29">
        <f t="shared" si="0"/>
        <v>2.6326116300277968E-3</v>
      </c>
      <c r="H29">
        <f t="shared" si="1"/>
        <v>-1.2043937034440722</v>
      </c>
      <c r="I29">
        <f t="shared" si="2"/>
        <v>400.19200000000001</v>
      </c>
      <c r="J29">
        <f t="shared" si="3"/>
        <v>400.71700920778221</v>
      </c>
      <c r="K29">
        <f t="shared" si="4"/>
        <v>40.926466365949253</v>
      </c>
      <c r="L29">
        <f t="shared" si="5"/>
        <v>40.872845553280001</v>
      </c>
      <c r="M29">
        <f t="shared" si="6"/>
        <v>0.49363971431347003</v>
      </c>
      <c r="N29">
        <f t="shared" si="7"/>
        <v>2.9637516709603897</v>
      </c>
      <c r="O29">
        <f t="shared" si="8"/>
        <v>0.45209447388723117</v>
      </c>
      <c r="P29">
        <f t="shared" si="9"/>
        <v>0.28599977886317018</v>
      </c>
      <c r="Q29">
        <f t="shared" si="10"/>
        <v>1.9948084861285743E-3</v>
      </c>
      <c r="R29">
        <f t="shared" si="11"/>
        <v>22.002962956826053</v>
      </c>
      <c r="S29">
        <f t="shared" si="12"/>
        <v>21.9636</v>
      </c>
      <c r="T29">
        <f t="shared" si="13"/>
        <v>2.6476219580372651</v>
      </c>
      <c r="U29">
        <f t="shared" si="14"/>
        <v>74.716493889278112</v>
      </c>
      <c r="V29">
        <f t="shared" si="15"/>
        <v>2.066612009605</v>
      </c>
      <c r="W29">
        <f t="shared" si="16"/>
        <v>2.7659381510426586</v>
      </c>
      <c r="X29">
        <f t="shared" si="17"/>
        <v>0.58100994843226506</v>
      </c>
      <c r="Y29">
        <f t="shared" si="18"/>
        <v>-116.09817288422585</v>
      </c>
      <c r="Z29">
        <f t="shared" si="19"/>
        <v>114.81918716894951</v>
      </c>
      <c r="AA29">
        <f t="shared" si="20"/>
        <v>7.9758298443281506</v>
      </c>
      <c r="AB29">
        <f t="shared" si="21"/>
        <v>6.6988389375379427</v>
      </c>
      <c r="AC29">
        <v>48</v>
      </c>
      <c r="AD29">
        <v>10</v>
      </c>
      <c r="AE29">
        <f t="shared" si="22"/>
        <v>1</v>
      </c>
      <c r="AF29">
        <f t="shared" si="23"/>
        <v>0</v>
      </c>
      <c r="AG29">
        <f t="shared" si="24"/>
        <v>54703.893702347712</v>
      </c>
      <c r="AH29" t="s">
        <v>340</v>
      </c>
      <c r="AI29">
        <v>10191.799999999999</v>
      </c>
      <c r="AJ29">
        <v>728.2432</v>
      </c>
      <c r="AK29">
        <v>3052.81</v>
      </c>
      <c r="AL29">
        <f t="shared" si="25"/>
        <v>2324.5668000000001</v>
      </c>
      <c r="AM29">
        <f t="shared" si="26"/>
        <v>0.76145151516144149</v>
      </c>
      <c r="AN29">
        <v>-1.2043937034440699</v>
      </c>
      <c r="AO29" t="s">
        <v>341</v>
      </c>
      <c r="AP29" t="s">
        <v>341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-1.2043937034440722</v>
      </c>
      <c r="AW29" t="e">
        <f t="shared" si="30"/>
        <v>#DIV/0!</v>
      </c>
      <c r="AX29" t="e">
        <f t="shared" si="31"/>
        <v>#DIV/0!</v>
      </c>
      <c r="AY29">
        <f t="shared" si="32"/>
        <v>-1.0574229355328413E-13</v>
      </c>
      <c r="AZ29" t="e">
        <f t="shared" si="33"/>
        <v>#DIV/0!</v>
      </c>
      <c r="BA29" t="s">
        <v>341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1.313281253091974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1599665214.5</v>
      </c>
      <c r="BR29">
        <v>400.19200000000001</v>
      </c>
      <c r="BS29">
        <v>400.01100000000002</v>
      </c>
      <c r="BT29">
        <v>20.234500000000001</v>
      </c>
      <c r="BU29">
        <v>17.139500000000002</v>
      </c>
      <c r="BV29">
        <v>399.34199999999998</v>
      </c>
      <c r="BW29">
        <v>20.289300000000001</v>
      </c>
      <c r="BX29">
        <v>500.03399999999999</v>
      </c>
      <c r="BY29">
        <v>102.033</v>
      </c>
      <c r="BZ29">
        <v>0.10009</v>
      </c>
      <c r="CA29">
        <v>22.682200000000002</v>
      </c>
      <c r="CB29">
        <v>21.9636</v>
      </c>
      <c r="CC29">
        <v>999.9</v>
      </c>
      <c r="CD29">
        <v>0</v>
      </c>
      <c r="CE29">
        <v>0</v>
      </c>
      <c r="CF29">
        <v>9993.1200000000008</v>
      </c>
      <c r="CG29">
        <v>0</v>
      </c>
      <c r="CH29">
        <v>1.5289399999999999E-3</v>
      </c>
      <c r="CI29">
        <v>4.9998399999999998E-2</v>
      </c>
      <c r="CJ29">
        <v>0</v>
      </c>
      <c r="CK29">
        <v>0</v>
      </c>
      <c r="CL29">
        <v>0</v>
      </c>
      <c r="CM29">
        <v>729.64</v>
      </c>
      <c r="CN29">
        <v>4.9998399999999998E-2</v>
      </c>
      <c r="CO29">
        <v>-9.1199999999999992</v>
      </c>
      <c r="CP29">
        <v>-2.94</v>
      </c>
      <c r="CQ29">
        <v>36</v>
      </c>
      <c r="CR29">
        <v>40.311999999999998</v>
      </c>
      <c r="CS29">
        <v>38.311999999999998</v>
      </c>
      <c r="CT29">
        <v>39.625</v>
      </c>
      <c r="CU29">
        <v>37.75</v>
      </c>
      <c r="CV29">
        <v>0</v>
      </c>
      <c r="CW29">
        <v>0</v>
      </c>
      <c r="CX29">
        <v>0</v>
      </c>
      <c r="CY29">
        <v>101.700000047684</v>
      </c>
      <c r="CZ29">
        <v>0</v>
      </c>
      <c r="DA29">
        <v>728.2432</v>
      </c>
      <c r="DB29">
        <v>-4.6238462168260401</v>
      </c>
      <c r="DC29">
        <v>4.6438462102224998</v>
      </c>
      <c r="DD29">
        <v>-7.2148000000000003</v>
      </c>
      <c r="DE29">
        <v>15</v>
      </c>
      <c r="DF29">
        <v>1599665166.5</v>
      </c>
      <c r="DG29" t="s">
        <v>342</v>
      </c>
      <c r="DH29">
        <v>1599665158.5</v>
      </c>
      <c r="DI29">
        <v>1599665166.5</v>
      </c>
      <c r="DJ29">
        <v>27</v>
      </c>
      <c r="DK29">
        <v>-4.4999999999999998E-2</v>
      </c>
      <c r="DL29">
        <v>-2E-3</v>
      </c>
      <c r="DM29">
        <v>0.85</v>
      </c>
      <c r="DN29">
        <v>-5.5E-2</v>
      </c>
      <c r="DO29">
        <v>400</v>
      </c>
      <c r="DP29">
        <v>17</v>
      </c>
      <c r="DQ29">
        <v>0.27</v>
      </c>
      <c r="DR29">
        <v>0.03</v>
      </c>
      <c r="DS29">
        <v>0.10943526829268301</v>
      </c>
      <c r="DT29">
        <v>0.48227576027874602</v>
      </c>
      <c r="DU29">
        <v>6.3898097939791093E-2</v>
      </c>
      <c r="DV29">
        <v>1</v>
      </c>
      <c r="DW29">
        <v>728.3</v>
      </c>
      <c r="DX29">
        <v>-0.192783186957761</v>
      </c>
      <c r="DY29">
        <v>2.11362248284787</v>
      </c>
      <c r="DZ29">
        <v>1</v>
      </c>
      <c r="EA29">
        <v>3.1099192682926802</v>
      </c>
      <c r="EB29">
        <v>-8.8371219512191304E-2</v>
      </c>
      <c r="EC29">
        <v>8.7311023499379893E-3</v>
      </c>
      <c r="ED29">
        <v>1</v>
      </c>
      <c r="EE29">
        <v>3</v>
      </c>
      <c r="EF29">
        <v>3</v>
      </c>
      <c r="EG29" t="s">
        <v>291</v>
      </c>
      <c r="EH29">
        <v>100</v>
      </c>
      <c r="EI29">
        <v>100</v>
      </c>
      <c r="EJ29">
        <v>0.85</v>
      </c>
      <c r="EK29">
        <v>-5.4800000000000001E-2</v>
      </c>
      <c r="EL29">
        <v>0.85000000000008002</v>
      </c>
      <c r="EM29">
        <v>0</v>
      </c>
      <c r="EN29">
        <v>0</v>
      </c>
      <c r="EO29">
        <v>0</v>
      </c>
      <c r="EP29">
        <v>-5.4819999999999397E-2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0.9</v>
      </c>
      <c r="EY29">
        <v>0.8</v>
      </c>
      <c r="EZ29">
        <v>2</v>
      </c>
      <c r="FA29">
        <v>439.99799999999999</v>
      </c>
      <c r="FB29">
        <v>484.899</v>
      </c>
      <c r="FC29">
        <v>21.129799999999999</v>
      </c>
      <c r="FD29">
        <v>25.740400000000001</v>
      </c>
      <c r="FE29">
        <v>30.0001</v>
      </c>
      <c r="FF29">
        <v>25.747800000000002</v>
      </c>
      <c r="FG29">
        <v>25.722799999999999</v>
      </c>
      <c r="FH29">
        <v>21.245000000000001</v>
      </c>
      <c r="FI29">
        <v>-30</v>
      </c>
      <c r="FJ29">
        <v>-30</v>
      </c>
      <c r="FK29">
        <v>21.13</v>
      </c>
      <c r="FL29">
        <v>400</v>
      </c>
      <c r="FM29">
        <v>0</v>
      </c>
      <c r="FN29">
        <v>102.529</v>
      </c>
      <c r="FO29">
        <v>102.242</v>
      </c>
    </row>
    <row r="30" spans="1:171" x14ac:dyDescent="0.35">
      <c r="A30">
        <v>13</v>
      </c>
      <c r="B30">
        <v>1599666505</v>
      </c>
      <c r="C30">
        <v>3707.5</v>
      </c>
      <c r="D30" t="s">
        <v>343</v>
      </c>
      <c r="E30" t="s">
        <v>344</v>
      </c>
      <c r="F30">
        <v>1599666505</v>
      </c>
      <c r="G30">
        <f t="shared" si="0"/>
        <v>1.95902293314022E-3</v>
      </c>
      <c r="H30">
        <f t="shared" si="1"/>
        <v>-1.3008074697711223</v>
      </c>
      <c r="I30">
        <f t="shared" si="2"/>
        <v>400.66199999999998</v>
      </c>
      <c r="J30">
        <f t="shared" si="3"/>
        <v>403.3414615554978</v>
      </c>
      <c r="K30">
        <f t="shared" si="4"/>
        <v>41.189238927559586</v>
      </c>
      <c r="L30">
        <f t="shared" si="5"/>
        <v>40.915612254563996</v>
      </c>
      <c r="M30">
        <f t="shared" si="6"/>
        <v>0.32227847615616628</v>
      </c>
      <c r="N30">
        <f t="shared" si="7"/>
        <v>2.9652885660765822</v>
      </c>
      <c r="O30">
        <f t="shared" si="8"/>
        <v>0.30400715834296838</v>
      </c>
      <c r="P30">
        <f t="shared" si="9"/>
        <v>0.19155970309119891</v>
      </c>
      <c r="Q30">
        <f t="shared" si="10"/>
        <v>1.9948084861285743E-3</v>
      </c>
      <c r="R30">
        <f t="shared" si="11"/>
        <v>21.979436766045822</v>
      </c>
      <c r="S30">
        <f t="shared" si="12"/>
        <v>21.931000000000001</v>
      </c>
      <c r="T30">
        <f t="shared" si="13"/>
        <v>2.6423611303605345</v>
      </c>
      <c r="U30">
        <f t="shared" si="14"/>
        <v>73.153244480160822</v>
      </c>
      <c r="V30">
        <f t="shared" si="15"/>
        <v>1.9992547307049999</v>
      </c>
      <c r="W30">
        <f t="shared" si="16"/>
        <v>2.732967956393511</v>
      </c>
      <c r="X30">
        <f t="shared" si="17"/>
        <v>0.64310639965553462</v>
      </c>
      <c r="Y30">
        <f t="shared" si="18"/>
        <v>-86.392911351483704</v>
      </c>
      <c r="Z30">
        <f t="shared" si="19"/>
        <v>88.517049603421242</v>
      </c>
      <c r="AA30">
        <f t="shared" si="20"/>
        <v>6.1384010869905437</v>
      </c>
      <c r="AB30">
        <f t="shared" si="21"/>
        <v>8.26453414741421</v>
      </c>
      <c r="AC30">
        <v>47</v>
      </c>
      <c r="AD30">
        <v>9</v>
      </c>
      <c r="AE30">
        <f t="shared" si="22"/>
        <v>1</v>
      </c>
      <c r="AF30">
        <f t="shared" si="23"/>
        <v>0</v>
      </c>
      <c r="AG30">
        <f t="shared" si="24"/>
        <v>54785.911826097035</v>
      </c>
      <c r="AH30" t="s">
        <v>345</v>
      </c>
      <c r="AI30">
        <v>10197.6</v>
      </c>
      <c r="AJ30">
        <v>713.86269230769199</v>
      </c>
      <c r="AK30">
        <v>3256.38</v>
      </c>
      <c r="AL30">
        <f t="shared" si="25"/>
        <v>2542.5173076923083</v>
      </c>
      <c r="AM30">
        <f t="shared" si="26"/>
        <v>0.780780285990059</v>
      </c>
      <c r="AN30">
        <v>-1.30080746977117</v>
      </c>
      <c r="AO30" t="s">
        <v>341</v>
      </c>
      <c r="AP30" t="s">
        <v>341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-1.3008074697711223</v>
      </c>
      <c r="AW30" t="e">
        <f t="shared" si="30"/>
        <v>#DIV/0!</v>
      </c>
      <c r="AX30" t="e">
        <f t="shared" si="31"/>
        <v>#DIV/0!</v>
      </c>
      <c r="AY30">
        <f t="shared" si="32"/>
        <v>2.2734593113956088E-12</v>
      </c>
      <c r="AZ30" t="e">
        <f t="shared" si="33"/>
        <v>#DIV/0!</v>
      </c>
      <c r="BA30" t="s">
        <v>341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1.2807700424095136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1599666505</v>
      </c>
      <c r="BR30">
        <v>400.66199999999998</v>
      </c>
      <c r="BS30">
        <v>400.04300000000001</v>
      </c>
      <c r="BT30">
        <v>19.577500000000001</v>
      </c>
      <c r="BU30">
        <v>17.273</v>
      </c>
      <c r="BV30">
        <v>399.76400000000001</v>
      </c>
      <c r="BW30">
        <v>19.632400000000001</v>
      </c>
      <c r="BX30">
        <v>500.06599999999997</v>
      </c>
      <c r="BY30">
        <v>102.02</v>
      </c>
      <c r="BZ30">
        <v>0.100022</v>
      </c>
      <c r="CA30">
        <v>22.4847</v>
      </c>
      <c r="CB30">
        <v>21.931000000000001</v>
      </c>
      <c r="CC30">
        <v>999.9</v>
      </c>
      <c r="CD30">
        <v>0</v>
      </c>
      <c r="CE30">
        <v>0</v>
      </c>
      <c r="CF30">
        <v>10003.1</v>
      </c>
      <c r="CG30">
        <v>0</v>
      </c>
      <c r="CH30">
        <v>1.5289399999999999E-3</v>
      </c>
      <c r="CI30">
        <v>4.9998399999999998E-2</v>
      </c>
      <c r="CJ30">
        <v>0</v>
      </c>
      <c r="CK30">
        <v>0</v>
      </c>
      <c r="CL30">
        <v>0</v>
      </c>
      <c r="CM30">
        <v>714.22</v>
      </c>
      <c r="CN30">
        <v>4.9998399999999998E-2</v>
      </c>
      <c r="CO30">
        <v>-15.59</v>
      </c>
      <c r="CP30">
        <v>-3.85</v>
      </c>
      <c r="CQ30">
        <v>33.561999999999998</v>
      </c>
      <c r="CR30">
        <v>38.186999999999998</v>
      </c>
      <c r="CS30">
        <v>35.875</v>
      </c>
      <c r="CT30">
        <v>37.625</v>
      </c>
      <c r="CU30">
        <v>35.561999999999998</v>
      </c>
      <c r="CV30">
        <v>0</v>
      </c>
      <c r="CW30">
        <v>0</v>
      </c>
      <c r="CX30">
        <v>0</v>
      </c>
      <c r="CY30">
        <v>1289.5</v>
      </c>
      <c r="CZ30">
        <v>0</v>
      </c>
      <c r="DA30">
        <v>713.86269230769199</v>
      </c>
      <c r="DB30">
        <v>6.3470085761048001</v>
      </c>
      <c r="DC30">
        <v>-4.6728205082419798</v>
      </c>
      <c r="DD30">
        <v>-17.100769230769199</v>
      </c>
      <c r="DE30">
        <v>15</v>
      </c>
      <c r="DF30">
        <v>1599666521</v>
      </c>
      <c r="DG30" t="s">
        <v>346</v>
      </c>
      <c r="DH30">
        <v>1599666521</v>
      </c>
      <c r="DI30">
        <v>1599665166.5</v>
      </c>
      <c r="DJ30">
        <v>28</v>
      </c>
      <c r="DK30">
        <v>4.8000000000000001E-2</v>
      </c>
      <c r="DL30">
        <v>-2E-3</v>
      </c>
      <c r="DM30">
        <v>0.89800000000000002</v>
      </c>
      <c r="DN30">
        <v>-5.5E-2</v>
      </c>
      <c r="DO30">
        <v>400</v>
      </c>
      <c r="DP30">
        <v>17</v>
      </c>
      <c r="DQ30">
        <v>0.54</v>
      </c>
      <c r="DR30">
        <v>0.03</v>
      </c>
      <c r="DS30">
        <v>0.59149841463414599</v>
      </c>
      <c r="DT30">
        <v>-0.154603212543554</v>
      </c>
      <c r="DU30">
        <v>2.7597951611841399E-2</v>
      </c>
      <c r="DV30">
        <v>1</v>
      </c>
      <c r="DW30">
        <v>713.88909090909101</v>
      </c>
      <c r="DX30">
        <v>2.0606638794575498</v>
      </c>
      <c r="DY30">
        <v>2.1433736698730899</v>
      </c>
      <c r="DZ30">
        <v>0</v>
      </c>
      <c r="EA30">
        <v>2.3041312195121999</v>
      </c>
      <c r="EB30">
        <v>5.3040418118482698E-3</v>
      </c>
      <c r="EC30">
        <v>1.17257938546996E-3</v>
      </c>
      <c r="ED30">
        <v>1</v>
      </c>
      <c r="EE30">
        <v>2</v>
      </c>
      <c r="EF30">
        <v>3</v>
      </c>
      <c r="EG30" t="s">
        <v>297</v>
      </c>
      <c r="EH30">
        <v>100</v>
      </c>
      <c r="EI30">
        <v>100</v>
      </c>
      <c r="EJ30">
        <v>0.89800000000000002</v>
      </c>
      <c r="EK30">
        <v>-5.4899999999999997E-2</v>
      </c>
      <c r="EL30">
        <v>0.85000000000008002</v>
      </c>
      <c r="EM30">
        <v>0</v>
      </c>
      <c r="EN30">
        <v>0</v>
      </c>
      <c r="EO30">
        <v>0</v>
      </c>
      <c r="EP30">
        <v>-5.4819999999999397E-2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22.4</v>
      </c>
      <c r="EY30">
        <v>22.3</v>
      </c>
      <c r="EZ30">
        <v>2</v>
      </c>
      <c r="FA30">
        <v>440.41199999999998</v>
      </c>
      <c r="FB30">
        <v>483.44200000000001</v>
      </c>
      <c r="FC30">
        <v>21.129799999999999</v>
      </c>
      <c r="FD30">
        <v>26.000499999999999</v>
      </c>
      <c r="FE30">
        <v>30.000299999999999</v>
      </c>
      <c r="FF30">
        <v>26.001999999999999</v>
      </c>
      <c r="FG30">
        <v>25.9755</v>
      </c>
      <c r="FH30">
        <v>21.253399999999999</v>
      </c>
      <c r="FI30">
        <v>-30</v>
      </c>
      <c r="FJ30">
        <v>-30</v>
      </c>
      <c r="FK30">
        <v>21.13</v>
      </c>
      <c r="FL30">
        <v>400</v>
      </c>
      <c r="FM30">
        <v>0</v>
      </c>
      <c r="FN30">
        <v>102.458</v>
      </c>
      <c r="FO30">
        <v>102.217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2020-09-09T10:48:06Z</dcterms:created>
  <dcterms:modified xsi:type="dcterms:W3CDTF">2020-09-21T13:49:15Z</dcterms:modified>
</cp:coreProperties>
</file>